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650" windowHeight="15270" tabRatio="819" activeTab="1"/>
  </bookViews>
  <sheets>
    <sheet name="IGAP" sheetId="46" r:id="rId1"/>
    <sheet name="Phoenix_boufeggous10ans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Phoenix_boufeggous10ans_v2015a!$A$2:$AN$306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4" i="54" l="1"/>
  <c r="M14" i="54"/>
  <c r="R13" i="54"/>
  <c r="M13" i="54"/>
  <c r="H14"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<sst xmlns="http://schemas.openxmlformats.org/spreadsheetml/2006/main" count="3550" uniqueCount="1103">
  <si>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</si>
  <si>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</si>
  <si>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</si>
  <si>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</si>
  <si>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</si>
  <si>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</si>
  <si>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</si>
  <si>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</si>
  <si>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</si>
  <si>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</si>
  <si>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</si>
  <si>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</si>
  <si>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</si>
  <si>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</si>
  <si>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</si>
  <si>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</si>
  <si>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</si>
  <si>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</si>
  <si>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</si>
  <si>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</si>
  <si>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</si>
  <si>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</si>
  <si>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</si>
  <si>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</si>
  <si>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</si>
  <si>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</si>
  <si>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</si>
  <si>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</si>
  <si>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</si>
  <si>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</si>
  <si>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</si>
  <si>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</si>
  <si>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</si>
  <si>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</si>
  <si>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</si>
  <si>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</si>
  <si>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</si>
  <si>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</si>
  <si>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</si>
  <si>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</si>
  <si>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</si>
  <si>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</si>
  <si>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</si>
  <si>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</si>
  <si>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</si>
  <si>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</si>
  <si>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</si>
  <si>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</si>
  <si>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</si>
  <si>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</si>
  <si>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</si>
  <si>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</si>
  <si>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</si>
  <si>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</si>
  <si>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</si>
  <si>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</si>
  <si>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</si>
  <si>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</si>
  <si>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</si>
  <si>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</si>
  <si>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</si>
  <si>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</si>
  <si>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</si>
  <si>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</si>
  <si>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</si>
  <si>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</si>
  <si>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</si>
  <si>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</si>
  <si>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</si>
  <si>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</si>
  <si>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</si>
  <si>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</si>
  <si>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</si>
  <si>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</si>
  <si>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</si>
  <si>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</si>
  <si>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</si>
  <si>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</si>
  <si>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</si>
  <si>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</si>
  <si>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</si>
  <si>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</si>
  <si>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</si>
  <si>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</si>
  <si>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</si>
  <si>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</si>
  <si>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</si>
  <si>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</si>
  <si>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</si>
  <si>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</si>
  <si>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</si>
  <si>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</si>
  <si>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</si>
  <si>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</si>
  <si>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</si>
  <si>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</si>
  <si>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</si>
  <si>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</si>
  <si>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</si>
  <si>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</si>
  <si>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</si>
  <si>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</si>
  <si>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</si>
  <si>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</si>
  <si>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</si>
  <si>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</si>
  <si>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</si>
  <si>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</si>
  <si>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</si>
  <si>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</si>
  <si>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</si>
  <si>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</si>
  <si>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</si>
  <si>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</si>
  <si>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</si>
  <si>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</si>
  <si>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</si>
  <si>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</si>
  <si>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</si>
  <si>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</si>
  <si>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</si>
  <si>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</si>
  <si>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</si>
  <si>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</si>
  <si>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</si>
  <si>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</si>
  <si>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</si>
  <si>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</si>
  <si>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</si>
  <si>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</si>
  <si>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</si>
  <si>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</si>
  <si>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</si>
  <si>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</si>
  <si>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</si>
  <si>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</si>
  <si>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</si>
  <si>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</si>
  <si>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</si>
  <si>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</si>
  <si>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</si>
  <si>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</si>
  <si>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</si>
  <si>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</si>
  <si>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</si>
  <si>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</si>
  <si>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</si>
  <si>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</si>
  <si>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</si>
  <si>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</si>
  <si>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</si>
  <si>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</si>
  <si>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</si>
  <si>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</si>
  <si>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</si>
  <si>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</si>
  <si>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</si>
  <si>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</si>
  <si>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</si>
  <si>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</si>
  <si>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</si>
  <si>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</si>
  <si>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</si>
  <si>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</si>
  <si>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</si>
  <si>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</si>
  <si>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</si>
  <si>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</si>
  <si>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</si>
  <si>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</si>
  <si>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</si>
  <si>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</si>
  <si>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</si>
  <si>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</si>
  <si>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</si>
  <si>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</si>
  <si>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</si>
  <si>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</si>
  <si>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</si>
  <si>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</si>
  <si>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</si>
  <si>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</si>
  <si>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</si>
  <si>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</si>
  <si>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</si>
  <si>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</si>
  <si>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</si>
  <si>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</si>
  <si>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</si>
  <si>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</si>
  <si>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</si>
  <si>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</si>
  <si>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</si>
  <si>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</si>
  <si>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</si>
  <si>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</si>
  <si>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</si>
  <si>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</si>
  <si>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</si>
  <si>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</si>
  <si>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</si>
  <si>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</si>
  <si>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</si>
  <si>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</si>
  <si>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</si>
  <si>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</si>
  <si>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</si>
  <si>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</si>
  <si>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</si>
  <si>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</si>
  <si>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</si>
  <si>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</si>
  <si>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</si>
  <si>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</si>
  <si>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</si>
  <si>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</si>
  <si>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</si>
  <si>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</si>
  <si>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</si>
  <si>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</si>
  <si>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</si>
  <si>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</si>
  <si>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</si>
  <si>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</si>
  <si>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</si>
  <si>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</si>
  <si>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</si>
  <si>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</si>
  <si>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</si>
  <si>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</si>
  <si>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</si>
  <si>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</si>
  <si>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</si>
  <si>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</si>
  <si>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</si>
  <si>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</si>
  <si>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</si>
  <si>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</si>
  <si>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</si>
  <si>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</si>
  <si>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</si>
  <si>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</si>
  <si>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</si>
  <si>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</si>
  <si>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</si>
  <si>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</si>
  <si>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</si>
  <si>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</si>
  <si>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</si>
  <si>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</si>
  <si>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</si>
  <si>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</si>
  <si>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</si>
  <si>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</si>
  <si>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</si>
  <si>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</si>
  <si>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</si>
  <si>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</si>
  <si>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</si>
  <si>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</si>
  <si>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</si>
  <si>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</si>
  <si>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</si>
  <si>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</si>
  <si>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</si>
  <si>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</si>
  <si>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</si>
  <si>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</si>
  <si>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</si>
  <si>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</si>
  <si>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</si>
  <si>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</si>
  <si>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</si>
  <si>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</si>
  <si>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</si>
  <si>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</si>
  <si>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</si>
  <si>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</si>
  <si>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</si>
  <si>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</si>
  <si>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</si>
  <si>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</si>
  <si>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</si>
  <si>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</si>
  <si>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</si>
  <si>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</si>
  <si>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</si>
  <si>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</si>
  <si>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</si>
  <si>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</si>
  <si>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</si>
  <si>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</si>
  <si>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</si>
  <si>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</si>
  <si>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</si>
  <si>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</si>
  <si>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</si>
  <si>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</si>
  <si>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</si>
  <si>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</si>
  <si>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</si>
  <si>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</si>
  <si>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</si>
  <si>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</si>
  <si>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</si>
  <si>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</si>
  <si>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</si>
  <si>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</si>
  <si>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</si>
  <si>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</si>
  <si>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</si>
  <si>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</si>
  <si>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</si>
  <si>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</si>
  <si>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</si>
  <si>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</si>
  <si>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</si>
  <si>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</si>
  <si>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</si>
  <si>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</si>
  <si>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</si>
  <si>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</si>
  <si>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</si>
  <si>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</si>
  <si>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</si>
  <si>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</si>
  <si>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</si>
  <si>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</si>
  <si>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</si>
  <si>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</si>
  <si>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</si>
  <si>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</si>
  <si>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</si>
  <si>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</si>
  <si>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</si>
  <si>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</si>
  <si>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</si>
  <si>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</si>
  <si>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</si>
  <si>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</si>
  <si>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</si>
  <si>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</si>
  <si>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</si>
  <si>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</si>
  <si>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</si>
  <si>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</si>
  <si>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</si>
  <si>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</si>
  <si>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</si>
  <si>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</si>
  <si>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</si>
  <si>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</si>
  <si>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</si>
  <si>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</si>
  <si>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</si>
  <si>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</si>
  <si>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</si>
  <si>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</si>
  <si>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</si>
  <si>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</si>
  <si>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</si>
  <si>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</si>
  <si>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</si>
  <si>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</si>
  <si>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</si>
  <si>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</si>
  <si>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</si>
  <si>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</si>
  <si>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</si>
  <si>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</si>
  <si>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</si>
  <si>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</si>
  <si>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</si>
  <si>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</si>
  <si>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</si>
  <si>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</si>
  <si>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</si>
  <si>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</si>
  <si>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</si>
  <si>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</si>
  <si>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</si>
  <si>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</si>
  <si>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</si>
  <si>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</si>
  <si>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</si>
  <si>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</si>
  <si>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</si>
  <si>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</si>
  <si>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</si>
  <si>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</si>
  <si>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</si>
  <si>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</si>
  <si>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</si>
  <si>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</si>
  <si>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</si>
  <si>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</si>
  <si>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</si>
  <si>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</si>
  <si>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</si>
  <si>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</si>
  <si>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</si>
  <si>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</si>
  <si>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</si>
  <si>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</si>
  <si>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</si>
  <si>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</si>
  <si>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</si>
  <si>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</si>
  <si>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</si>
  <si>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</si>
  <si>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</si>
  <si>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</si>
  <si>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</si>
  <si>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</si>
  <si>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</si>
  <si>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</si>
  <si>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</si>
  <si>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</si>
  <si>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</si>
  <si>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</si>
  <si>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</si>
  <si>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</si>
  <si>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</si>
  <si>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</si>
  <si>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</si>
  <si>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</si>
  <si>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</si>
  <si>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</si>
  <si>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</si>
  <si>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</si>
  <si>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</si>
  <si>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</si>
  <si>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</si>
  <si>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</si>
  <si>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</si>
  <si>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</si>
  <si>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</si>
  <si>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</si>
  <si>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</si>
  <si>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</si>
  <si>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</si>
  <si>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</si>
  <si>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</si>
  <si>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</si>
  <si>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</si>
  <si>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</si>
  <si>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</si>
  <si>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</si>
  <si>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</si>
  <si>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</si>
  <si>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</si>
  <si>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</si>
  <si>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</si>
  <si>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</si>
  <si>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</si>
  <si>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</si>
  <si>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</si>
  <si>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</si>
  <si>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</si>
  <si>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</si>
  <si>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</si>
  <si>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</si>
  <si>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</si>
  <si>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</si>
  <si>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</si>
  <si>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</si>
  <si>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</si>
  <si>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</si>
  <si>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</si>
  <si>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</si>
  <si>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</si>
  <si>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</si>
  <si>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</si>
  <si>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</si>
  <si>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</si>
  <si>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</si>
  <si>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</si>
  <si>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</si>
  <si>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</si>
  <si>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</si>
  <si>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</si>
  <si>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</si>
  <si>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</si>
  <si>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</si>
  <si>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</si>
  <si>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</si>
  <si>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</si>
  <si>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</si>
  <si>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</si>
  <si>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</si>
  <si>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</si>
  <si>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</si>
  <si>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</si>
  <si>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</si>
  <si>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</si>
  <si>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</si>
  <si>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</si>
  <si>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</si>
  <si>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</si>
  <si>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</si>
  <si>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</si>
  <si>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</si>
  <si>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</si>
  <si>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</si>
  <si>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</si>
  <si>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</si>
  <si>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</si>
  <si>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</si>
  <si>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</si>
  <si>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</si>
  <si>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</si>
  <si>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</si>
  <si>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</si>
  <si>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</si>
  <si>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</si>
  <si>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</si>
  <si>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</si>
  <si>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</si>
  <si>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</si>
  <si>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</si>
  <si>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</si>
  <si>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</si>
  <si>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</si>
  <si>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</si>
  <si>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</si>
  <si>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</si>
  <si>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</si>
  <si>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</si>
  <si>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</si>
  <si>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</si>
  <si>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</si>
  <si>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</si>
  <si>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</si>
  <si>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</si>
  <si>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</si>
  <si>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</si>
  <si>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</si>
  <si>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</si>
  <si>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</si>
  <si>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</si>
  <si>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</si>
  <si>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</si>
  <si>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</si>
  <si>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</si>
  <si>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</si>
  <si>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</si>
  <si>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</si>
  <si>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</si>
  <si>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</si>
  <si>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</si>
  <si>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</si>
  <si>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</si>
  <si>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</si>
  <si>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</si>
  <si>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</si>
  <si>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</si>
  <si>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</si>
  <si>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</si>
  <si>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</si>
  <si>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</si>
  <si>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</si>
  <si>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</si>
  <si>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</si>
  <si>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</si>
  <si>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</si>
  <si>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</si>
  <si>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</si>
  <si>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</si>
  <si>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</si>
  <si>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</si>
  <si>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</si>
  <si>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</si>
  <si>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</si>
  <si>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</si>
  <si>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</si>
  <si>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</si>
  <si>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</si>
  <si>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</si>
  <si>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</si>
  <si>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</si>
  <si>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</si>
  <si>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</si>
  <si>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</si>
  <si>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</si>
  <si>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</si>
  <si>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</si>
  <si>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</si>
  <si>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</si>
  <si>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</si>
  <si>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</si>
  <si>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</si>
  <si>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</si>
  <si>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</si>
  <si>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</si>
  <si>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</si>
  <si>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</si>
  <si>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</si>
  <si>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</si>
  <si>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</si>
  <si>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</si>
  <si>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</si>
  <si>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</si>
  <si>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</si>
  <si>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</si>
  <si>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</si>
  <si>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</si>
  <si>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</si>
  <si>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</si>
  <si>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</si>
  <si>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</si>
  <si>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</si>
  <si>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</si>
  <si>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</si>
  <si>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</si>
  <si>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</si>
  <si>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</si>
  <si>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</si>
  <si>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</si>
  <si>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</si>
  <si>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</si>
  <si>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</si>
  <si>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</si>
  <si>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</si>
  <si>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</si>
  <si>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</si>
  <si>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</si>
  <si>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</si>
  <si>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</si>
  <si>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</si>
  <si>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</si>
  <si>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</si>
  <si>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</si>
  <si>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</si>
  <si>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</si>
  <si>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</si>
  <si>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</si>
  <si>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</si>
  <si>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</si>
  <si>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</si>
  <si>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</si>
  <si>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</si>
  <si>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</si>
  <si>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</si>
  <si>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</si>
  <si>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</si>
  <si>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</si>
  <si>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</si>
  <si>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</si>
  <si>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</si>
  <si>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</si>
  <si>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</si>
  <si>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</si>
  <si>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</si>
  <si>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</si>
  <si>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</si>
  <si>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</si>
  <si>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</si>
  <si>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</si>
  <si>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</si>
  <si>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</si>
  <si>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</si>
  <si>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</si>
  <si>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</si>
  <si>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</si>
  <si>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</si>
  <si>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</si>
  <si>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</si>
  <si>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</si>
  <si>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</si>
  <si>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</si>
  <si>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</si>
  <si>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</si>
  <si>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</si>
  <si>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</si>
  <si>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</si>
  <si>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</si>
  <si>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</si>
  <si>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</si>
  <si>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</si>
  <si>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</si>
  <si>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</si>
  <si>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</si>
  <si>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</si>
  <si>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</si>
  <si>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</si>
  <si>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</si>
  <si>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</si>
  <si>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</si>
  <si>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</si>
  <si>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</si>
  <si>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</si>
  <si>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</si>
  <si>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</si>
  <si>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</si>
  <si>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</si>
  <si>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</si>
  <si>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</si>
  <si>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</si>
  <si>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</si>
  <si>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</si>
  <si>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</si>
  <si>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</si>
  <si>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</si>
  <si>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</si>
  <si>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</si>
  <si>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</si>
  <si>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</si>
  <si>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</si>
  <si>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</si>
  <si>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</si>
  <si>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</si>
  <si>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</si>
  <si>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</si>
  <si>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</si>
  <si>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</si>
  <si>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</si>
  <si>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</si>
  <si>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</si>
  <si>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</si>
  <si>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</si>
  <si>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</si>
  <si>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</si>
  <si>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</si>
  <si>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</si>
  <si>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</si>
  <si>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</si>
  <si>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</si>
  <si>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</si>
  <si>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</si>
  <si>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</si>
  <si>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</si>
  <si>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</si>
  <si>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</si>
  <si>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</si>
  <si>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</si>
  <si>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</si>
  <si>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</si>
  <si>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</si>
  <si>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</si>
  <si>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</si>
  <si>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</si>
  <si>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</si>
  <si>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</si>
  <si>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</si>
  <si>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</si>
  <si>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</si>
  <si>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</si>
  <si>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</si>
  <si>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</si>
  <si>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</si>
  <si>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</si>
  <si>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</si>
  <si>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</si>
  <si>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</si>
  <si>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</si>
  <si>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</si>
  <si>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</si>
  <si>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</si>
  <si>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</si>
  <si>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</si>
  <si>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</si>
  <si>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</si>
  <si>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</si>
  <si>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</si>
  <si>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</si>
  <si>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</si>
  <si>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</si>
  <si>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</si>
  <si>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</si>
  <si>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</si>
  <si>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</si>
  <si>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</si>
  <si>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</si>
  <si>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</si>
  <si>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</si>
  <si>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</si>
  <si>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</si>
  <si>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</si>
  <si>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</si>
  <si>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</si>
  <si>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</si>
  <si>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</si>
  <si>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</si>
  <si>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</si>
  <si>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</si>
  <si>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</si>
  <si>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</si>
  <si>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</si>
  <si>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</si>
  <si>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</si>
  <si>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</si>
  <si>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</si>
  <si>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</si>
  <si>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</si>
  <si>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</si>
  <si>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</si>
  <si>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</si>
  <si>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</si>
  <si>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</si>
  <si>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</si>
  <si>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</si>
  <si>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</si>
  <si>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</si>
  <si>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</si>
  <si>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</si>
  <si>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</si>
  <si>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</si>
  <si>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</si>
  <si>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</si>
  <si>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</si>
  <si>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</si>
  <si>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</si>
  <si>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</si>
  <si>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</si>
  <si>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</si>
  <si>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</si>
  <si>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</si>
  <si>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</si>
  <si>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</si>
  <si>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</si>
  <si>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</si>
  <si>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</si>
  <si>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</si>
  <si>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</si>
  <si>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</si>
  <si>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</si>
  <si>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</si>
  <si>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</si>
  <si>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</si>
  <si>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</si>
  <si>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</si>
  <si>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</si>
  <si>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</si>
  <si>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</si>
  <si>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</si>
  <si>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</si>
  <si>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</si>
  <si>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</si>
  <si>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</si>
  <si>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</si>
  <si>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</si>
  <si>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</si>
  <si>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</si>
  <si>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</si>
  <si>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</si>
  <si>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</si>
  <si>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</si>
  <si>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</si>
  <si>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</si>
  <si>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</si>
  <si>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</si>
  <si>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</si>
  <si>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</si>
  <si>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</si>
  <si>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</si>
  <si>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</si>
  <si>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</si>
  <si>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</si>
  <si>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</si>
  <si>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</si>
  <si>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</si>
  <si>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</si>
  <si>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</si>
  <si>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</si>
  <si>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</si>
  <si>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</si>
  <si>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</si>
  <si>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</si>
  <si>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</si>
  <si>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</si>
  <si>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</si>
  <si>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</si>
  <si>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</si>
  <si>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</si>
  <si>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</si>
  <si>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</si>
  <si>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</si>
  <si>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</si>
  <si>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</si>
  <si>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</si>
  <si>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</si>
  <si>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</si>
  <si>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</si>
  <si>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</si>
  <si>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</si>
  <si>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</si>
  <si>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</si>
  <si>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</si>
  <si>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</si>
  <si>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</si>
  <si>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</si>
  <si>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</si>
  <si>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</si>
  <si>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</si>
  <si>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</si>
  <si>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</si>
  <si>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</si>
  <si>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</si>
  <si>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</si>
  <si>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</si>
  <si>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</si>
  <si>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</si>
  <si>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</si>
  <si>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</si>
  <si>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</si>
  <si>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</si>
  <si>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</si>
  <si>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</si>
  <si>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</si>
  <si>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</si>
  <si>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</si>
  <si>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</si>
  <si>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</si>
  <si>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</si>
  <si>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</si>
  <si>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</si>
  <si>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</si>
  <si>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</si>
  <si>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</si>
  <si>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</si>
  <si>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</si>
  <si>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</si>
  <si>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</si>
  <si>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</si>
  <si>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</si>
  <si>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</si>
  <si>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</si>
  <si>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</si>
  <si>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</si>
  <si>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</si>
  <si>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</si>
  <si>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</si>
  <si>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</si>
  <si>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</si>
  <si>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</si>
  <si>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</si>
  <si>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</si>
  <si>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</si>
  <si>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</si>
  <si>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</si>
  <si>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</si>
  <si>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</si>
  <si>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</si>
  <si>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</si>
  <si>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</si>
  <si>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</si>
  <si>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</si>
  <si>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</si>
  <si>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</si>
  <si>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</si>
  <si>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</si>
  <si>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</si>
  <si>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</si>
  <si>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</si>
  <si>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</si>
  <si>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</si>
  <si>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</si>
  <si>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</si>
  <si>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</si>
  <si>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</si>
  <si>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</si>
  <si>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</si>
  <si>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</si>
  <si>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</si>
  <si>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</si>
  <si>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</si>
  <si>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</si>
  <si>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</si>
  <si>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</si>
  <si>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</si>
  <si>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</si>
  <si>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</si>
  <si>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</si>
  <si>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</si>
  <si>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</si>
  <si>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</si>
  <si>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</si>
  <si>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</si>
  <si>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</si>
  <si>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</si>
  <si>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</si>
  <si>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</si>
  <si>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</si>
  <si>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</si>
  <si>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</si>
  <si>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</si>
  <si>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</si>
  <si>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</si>
  <si>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</si>
  <si>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</si>
  <si>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</si>
  <si>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</si>
  <si>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</si>
  <si>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</si>
  <si>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</si>
  <si>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</si>
  <si>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</si>
  <si>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</si>
  <si>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</si>
  <si>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</si>
  <si>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</si>
  <si>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</si>
  <si>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</si>
  <si>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</si>
  <si>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</si>
  <si>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</si>
  <si>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</si>
  <si>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</si>
  <si>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</si>
  <si>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</si>
  <si>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</si>
  <si>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</si>
  <si>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</si>
  <si>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</si>
  <si>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</si>
  <si>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</si>
  <si>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</si>
  <si>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</si>
  <si>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</si>
  <si>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</si>
  <si>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</si>
  <si>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</si>
  <si>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</si>
  <si>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</si>
  <si>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</si>
  <si>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</si>
  <si>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</si>
  <si>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</si>
  <si>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</si>
  <si>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</si>
  <si>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</si>
  <si>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</si>
  <si>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</si>
  <si>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</si>
  <si>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</si>
  <si>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</si>
  <si>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</si>
  <si>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</si>
  <si>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</si>
  <si>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</si>
  <si>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</si>
  <si>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</si>
  <si>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</si>
  <si>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</si>
  <si>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</si>
  <si>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</si>
  <si>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</si>
  <si>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</si>
  <si>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</si>
  <si>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</si>
  <si>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</si>
  <si>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</si>
  <si>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</si>
  <si>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</si>
  <si>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</si>
  <si>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</si>
  <si>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</si>
  <si>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</si>
  <si>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</si>
  <si>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</si>
  <si>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</si>
  <si>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</si>
  <si>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</si>
  <si>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</si>
  <si>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</si>
  <si>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</si>
  <si>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</si>
  <si>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</si>
  <si>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</si>
  <si>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</si>
  <si>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</si>
  <si>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</si>
  <si>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</si>
  <si>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</si>
  <si>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</si>
  <si>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</si>
  <si>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</si>
  <si>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</si>
  <si>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</si>
  <si>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</si>
  <si>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</si>
  <si>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</si>
  <si>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</si>
  <si>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</si>
  <si>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</si>
  <si>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</si>
  <si>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</si>
  <si>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</si>
  <si>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</si>
  <si>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</si>
  <si>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</si>
  <si>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</si>
  <si>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</si>
  <si>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</si>
  <si>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</si>
  <si>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</si>
  <si>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</si>
  <si>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</si>
  <si>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</si>
  <si>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</si>
  <si>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</si>
  <si>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</si>
  <si>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Phoenix boufeggous 10 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</si>
</sst>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6">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483018"/>
        <bgColor indexed="64"/>
      </patternFill>
    </fill>
    <fill>
      <patternFill patternType="solid">
        <fgColor rgb="FF593B1D"/>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1">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8" borderId="0" xfId="0" quotePrefix="1" applyFont="1" applyFill="1" applyAlignment="1">
      <alignment horizontal="center" vertical="center"/>
    </xf>
    <xf numFmtId="0" fontId="71" fillId="28" borderId="0" xfId="0" applyFont="1" applyFill="1" applyAlignment="1">
      <alignment horizontal="center" vertical="center"/>
    </xf>
    <xf numFmtId="0" fontId="71" fillId="0" borderId="0" xfId="0" applyFont="1" applyAlignment="1">
      <alignment horizontal="center" vertical="center"/>
    </xf>
    <xf numFmtId="0" fontId="70" fillId="28"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0" borderId="0" xfId="0" quotePrefix="1" applyFont="1" applyFill="1" applyAlignment="1">
      <alignment horizontal="center" vertical="center"/>
    </xf>
    <xf numFmtId="0" fontId="71" fillId="30" borderId="0" xfId="0" applyFont="1" applyFill="1" applyAlignment="1">
      <alignment horizontal="center" vertical="center"/>
    </xf>
    <xf numFmtId="0" fontId="42" fillId="30"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30"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2"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3" borderId="0" xfId="0" quotePrefix="1" applyFont="1" applyFill="1" applyBorder="1" applyAlignment="1" applyProtection="1">
      <alignment horizontal="center" vertical="center"/>
    </xf>
    <xf numFmtId="0" fontId="68" fillId="34" borderId="0" xfId="0" applyFont="1" applyFill="1" applyBorder="1" applyAlignment="1" applyProtection="1">
      <alignment horizontal="center" vertical="center"/>
    </xf>
    <xf numFmtId="0" fontId="68" fillId="35" borderId="0" xfId="0"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1"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BB520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48</c:v>
                </c:pt>
                <c:pt idx="3">
                  <c:v>72</c:v>
                </c:pt>
                <c:pt idx="4">
                  <c:v>85</c:v>
                </c:pt>
                <c:pt idx="5">
                  <c:v>152</c:v>
                </c:pt>
              </c:numCache>
            </c:numRef>
          </c:xVal>
          <c:yVal>
            <c:numRef>
              <c:f>STEM_Geom!$K$13:$K$37</c:f>
              <c:numCache>
                <c:formatCode>0.00</c:formatCode>
                <c:ptCount val="25"/>
                <c:pt idx="0">
                  <c:v>0.55833333333333335</c:v>
                </c:pt>
                <c:pt idx="1">
                  <c:v>0.83333333333333337</c:v>
                </c:pt>
                <c:pt idx="2">
                  <c:v>1.25</c:v>
                </c:pt>
                <c:pt idx="3">
                  <c:v>1.5625</c:v>
                </c:pt>
                <c:pt idx="4">
                  <c:v>1.56</c:v>
                </c:pt>
                <c:pt idx="5">
                  <c:v>0.83333333333333337</c:v>
                </c:pt>
              </c:numCache>
            </c:numRef>
          </c:yVal>
          <c:smooth val="0"/>
        </c:ser>
        <c:dLbls>
          <c:showLegendKey val="0"/>
          <c:showVal val="0"/>
          <c:showCatName val="0"/>
          <c:showSerName val="0"/>
          <c:showPercent val="0"/>
          <c:showBubbleSize val="0"/>
        </c:dLbls>
        <c:axId val="105642624"/>
        <c:axId val="105816832"/>
      </c:scatterChart>
      <c:valAx>
        <c:axId val="105642624"/>
        <c:scaling>
          <c:orientation val="minMax"/>
          <c:min val="0"/>
        </c:scaling>
        <c:delete val="0"/>
        <c:axPos val="b"/>
        <c:numFmt formatCode="0" sourceLinked="0"/>
        <c:majorTickMark val="out"/>
        <c:minorTickMark val="none"/>
        <c:tickLblPos val="nextTo"/>
        <c:crossAx val="105816832"/>
        <c:crosses val="autoZero"/>
        <c:crossBetween val="midCat"/>
        <c:majorUnit val="100"/>
      </c:valAx>
      <c:valAx>
        <c:axId val="105816832"/>
        <c:scaling>
          <c:orientation val="minMax"/>
          <c:min val="0"/>
        </c:scaling>
        <c:delete val="0"/>
        <c:axPos val="l"/>
        <c:majorGridlines/>
        <c:numFmt formatCode="0.0" sourceLinked="0"/>
        <c:majorTickMark val="out"/>
        <c:minorTickMark val="none"/>
        <c:tickLblPos val="nextTo"/>
        <c:crossAx val="105642624"/>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100</c:v>
                </c:pt>
              </c:numCache>
            </c:numRef>
          </c:xVal>
          <c:yVal>
            <c:numRef>
              <c:f>FROND_Prod!$Q$13:$Q$37</c:f>
              <c:numCache>
                <c:formatCode>0.00</c:formatCode>
                <c:ptCount val="25"/>
                <c:pt idx="0">
                  <c:v>18</c:v>
                </c:pt>
                <c:pt idx="1">
                  <c:v>18</c:v>
                </c:pt>
              </c:numCache>
            </c:numRef>
          </c:yVal>
          <c:smooth val="0"/>
        </c:ser>
        <c:dLbls>
          <c:showLegendKey val="0"/>
          <c:showVal val="0"/>
          <c:showCatName val="0"/>
          <c:showSerName val="0"/>
          <c:showPercent val="0"/>
          <c:showBubbleSize val="0"/>
        </c:dLbls>
        <c:axId val="89443328"/>
        <c:axId val="89445504"/>
      </c:scatterChart>
      <c:valAx>
        <c:axId val="89443328"/>
        <c:scaling>
          <c:orientation val="minMax"/>
          <c:min val="0"/>
        </c:scaling>
        <c:delete val="0"/>
        <c:axPos val="b"/>
        <c:numFmt formatCode="0" sourceLinked="0"/>
        <c:majorTickMark val="out"/>
        <c:minorTickMark val="none"/>
        <c:tickLblPos val="nextTo"/>
        <c:crossAx val="89445504"/>
        <c:crosses val="autoZero"/>
        <c:crossBetween val="midCat"/>
      </c:valAx>
      <c:valAx>
        <c:axId val="89445504"/>
        <c:scaling>
          <c:orientation val="minMax"/>
          <c:min val="0"/>
        </c:scaling>
        <c:delete val="0"/>
        <c:axPos val="l"/>
        <c:majorGridlines/>
        <c:numFmt formatCode="0" sourceLinked="0"/>
        <c:majorTickMark val="out"/>
        <c:minorTickMark val="none"/>
        <c:tickLblPos val="nextTo"/>
        <c:crossAx val="8944332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85</c:v>
                </c:pt>
              </c:numCache>
            </c:numRef>
          </c:xVal>
          <c:yVal>
            <c:numRef>
              <c:f>FROND_NERVURE_Geom!$D$13:$D$37</c:f>
              <c:numCache>
                <c:formatCode>0.00</c:formatCode>
                <c:ptCount val="25"/>
                <c:pt idx="0">
                  <c:v>114.67</c:v>
                </c:pt>
                <c:pt idx="1">
                  <c:v>324</c:v>
                </c:pt>
                <c:pt idx="2">
                  <c:v>348</c:v>
                </c:pt>
                <c:pt idx="3">
                  <c:v>290.5</c:v>
                </c:pt>
              </c:numCache>
            </c:numRef>
          </c:yVal>
          <c:smooth val="0"/>
        </c:ser>
        <c:dLbls>
          <c:showLegendKey val="0"/>
          <c:showVal val="0"/>
          <c:showCatName val="0"/>
          <c:showSerName val="0"/>
          <c:showPercent val="0"/>
          <c:showBubbleSize val="0"/>
        </c:dLbls>
        <c:axId val="97657600"/>
        <c:axId val="97659520"/>
      </c:scatterChart>
      <c:valAx>
        <c:axId val="97657600"/>
        <c:scaling>
          <c:orientation val="minMax"/>
          <c:min val="0"/>
        </c:scaling>
        <c:delete val="0"/>
        <c:axPos val="b"/>
        <c:numFmt formatCode="0" sourceLinked="0"/>
        <c:majorTickMark val="out"/>
        <c:minorTickMark val="none"/>
        <c:tickLblPos val="nextTo"/>
        <c:crossAx val="97659520"/>
        <c:crosses val="autoZero"/>
        <c:crossBetween val="midCat"/>
      </c:valAx>
      <c:valAx>
        <c:axId val="97659520"/>
        <c:scaling>
          <c:orientation val="minMax"/>
          <c:min val="0"/>
        </c:scaling>
        <c:delete val="0"/>
        <c:axPos val="l"/>
        <c:majorGridlines/>
        <c:numFmt formatCode="0" sourceLinked="0"/>
        <c:majorTickMark val="out"/>
        <c:minorTickMark val="none"/>
        <c:tickLblPos val="nextTo"/>
        <c:crossAx val="97657600"/>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85</c:v>
                </c:pt>
              </c:numCache>
            </c:numRef>
          </c:xVal>
          <c:yVal>
            <c:numRef>
              <c:f>FROND_NERVURE_Geom!$J$13:$J$37</c:f>
              <c:numCache>
                <c:formatCode>0.00</c:formatCode>
                <c:ptCount val="25"/>
                <c:pt idx="0">
                  <c:v>2.7433958691910494</c:v>
                </c:pt>
                <c:pt idx="1">
                  <c:v>7.7514629948364879</c:v>
                </c:pt>
                <c:pt idx="2">
                  <c:v>8.3256454388984498</c:v>
                </c:pt>
                <c:pt idx="3">
                  <c:v>6.9499999999999993</c:v>
                </c:pt>
              </c:numCache>
            </c:numRef>
          </c:yVal>
          <c:smooth val="0"/>
        </c:ser>
        <c:dLbls>
          <c:showLegendKey val="0"/>
          <c:showVal val="0"/>
          <c:showCatName val="0"/>
          <c:showSerName val="0"/>
          <c:showPercent val="0"/>
          <c:showBubbleSize val="0"/>
        </c:dLbls>
        <c:axId val="97687040"/>
        <c:axId val="97688960"/>
      </c:scatterChart>
      <c:valAx>
        <c:axId val="97687040"/>
        <c:scaling>
          <c:orientation val="minMax"/>
          <c:min val="0"/>
        </c:scaling>
        <c:delete val="0"/>
        <c:axPos val="b"/>
        <c:numFmt formatCode="0" sourceLinked="0"/>
        <c:majorTickMark val="out"/>
        <c:minorTickMark val="none"/>
        <c:tickLblPos val="nextTo"/>
        <c:crossAx val="97688960"/>
        <c:crosses val="autoZero"/>
        <c:crossBetween val="midCat"/>
      </c:valAx>
      <c:valAx>
        <c:axId val="97688960"/>
        <c:scaling>
          <c:orientation val="minMax"/>
          <c:min val="0"/>
        </c:scaling>
        <c:delete val="0"/>
        <c:axPos val="l"/>
        <c:majorGridlines/>
        <c:numFmt formatCode="0" sourceLinked="0"/>
        <c:majorTickMark val="out"/>
        <c:minorTickMark val="none"/>
        <c:tickLblPos val="nextTo"/>
        <c:crossAx val="97687040"/>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2.9327685045491978</c:v>
                </c:pt>
                <c:pt idx="1">
                  <c:v>1.1798561151079137</c:v>
                </c:pt>
                <c:pt idx="2">
                  <c:v>0.56834532374100732</c:v>
                </c:pt>
                <c:pt idx="3">
                  <c:v>0.43165467625899284</c:v>
                </c:pt>
                <c:pt idx="4">
                  <c:v>0.35251798561151088</c:v>
                </c:pt>
                <c:pt idx="5">
                  <c:v>0.28057553956834536</c:v>
                </c:pt>
                <c:pt idx="6">
                  <c:v>0.21582733812949642</c:v>
                </c:pt>
                <c:pt idx="7">
                  <c:v>0.16546762589928057</c:v>
                </c:pt>
                <c:pt idx="8">
                  <c:v>0.12230215827338133</c:v>
                </c:pt>
                <c:pt idx="9">
                  <c:v>8.6330935251798566E-2</c:v>
                </c:pt>
                <c:pt idx="10">
                  <c:v>2.8776978417266192E-2</c:v>
                </c:pt>
              </c:numCache>
            </c:numRef>
          </c:yVal>
          <c:smooth val="0"/>
        </c:ser>
        <c:dLbls>
          <c:showLegendKey val="0"/>
          <c:showVal val="0"/>
          <c:showCatName val="0"/>
          <c:showSerName val="0"/>
          <c:showPercent val="0"/>
          <c:showBubbleSize val="0"/>
        </c:dLbls>
        <c:axId val="97700480"/>
        <c:axId val="97706368"/>
      </c:scatterChart>
      <c:valAx>
        <c:axId val="97700480"/>
        <c:scaling>
          <c:orientation val="minMax"/>
          <c:max val="100"/>
          <c:min val="0"/>
        </c:scaling>
        <c:delete val="0"/>
        <c:axPos val="b"/>
        <c:numFmt formatCode="0" sourceLinked="0"/>
        <c:majorTickMark val="out"/>
        <c:minorTickMark val="none"/>
        <c:tickLblPos val="nextTo"/>
        <c:crossAx val="97706368"/>
        <c:crosses val="autoZero"/>
        <c:crossBetween val="midCat"/>
      </c:valAx>
      <c:valAx>
        <c:axId val="97706368"/>
        <c:scaling>
          <c:orientation val="minMax"/>
          <c:min val="0"/>
        </c:scaling>
        <c:delete val="0"/>
        <c:axPos val="l"/>
        <c:majorGridlines/>
        <c:numFmt formatCode="0.0" sourceLinked="0"/>
        <c:majorTickMark val="out"/>
        <c:minorTickMark val="none"/>
        <c:tickLblPos val="nextTo"/>
        <c:crossAx val="97700480"/>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85</c:v>
                </c:pt>
              </c:numCache>
            </c:numRef>
          </c:xVal>
          <c:yVal>
            <c:numRef>
              <c:f>FROND_NERVURE_Geom!$R$13:$R$37</c:f>
              <c:numCache>
                <c:formatCode>0.00</c:formatCode>
                <c:ptCount val="25"/>
                <c:pt idx="0">
                  <c:v>1.2631462994836486</c:v>
                </c:pt>
                <c:pt idx="1">
                  <c:v>3.5690189328743549</c:v>
                </c:pt>
                <c:pt idx="2">
                  <c:v>3.8333907056798622</c:v>
                </c:pt>
                <c:pt idx="3">
                  <c:v>3.2</c:v>
                </c:pt>
              </c:numCache>
            </c:numRef>
          </c:yVal>
          <c:smooth val="0"/>
        </c:ser>
        <c:dLbls>
          <c:showLegendKey val="0"/>
          <c:showVal val="0"/>
          <c:showCatName val="0"/>
          <c:showSerName val="0"/>
          <c:showPercent val="0"/>
          <c:showBubbleSize val="0"/>
        </c:dLbls>
        <c:axId val="73338880"/>
        <c:axId val="73340032"/>
      </c:scatterChart>
      <c:valAx>
        <c:axId val="73338880"/>
        <c:scaling>
          <c:orientation val="minMax"/>
          <c:min val="0"/>
        </c:scaling>
        <c:delete val="0"/>
        <c:axPos val="b"/>
        <c:numFmt formatCode="0" sourceLinked="0"/>
        <c:majorTickMark val="out"/>
        <c:minorTickMark val="none"/>
        <c:tickLblPos val="nextTo"/>
        <c:crossAx val="73340032"/>
        <c:crosses val="autoZero"/>
        <c:crossBetween val="midCat"/>
      </c:valAx>
      <c:valAx>
        <c:axId val="73340032"/>
        <c:scaling>
          <c:orientation val="minMax"/>
          <c:min val="0"/>
        </c:scaling>
        <c:delete val="0"/>
        <c:axPos val="l"/>
        <c:majorGridlines/>
        <c:numFmt formatCode="0" sourceLinked="0"/>
        <c:majorTickMark val="out"/>
        <c:minorTickMark val="none"/>
        <c:tickLblPos val="nextTo"/>
        <c:crossAx val="73338880"/>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1.7125327747372305</c:v>
                </c:pt>
                <c:pt idx="1">
                  <c:v>1.125</c:v>
                </c:pt>
                <c:pt idx="2">
                  <c:v>0.82812500000000011</c:v>
                </c:pt>
                <c:pt idx="3">
                  <c:v>0.71874999999999989</c:v>
                </c:pt>
                <c:pt idx="4">
                  <c:v>0.67187500000000011</c:v>
                </c:pt>
                <c:pt idx="5">
                  <c:v>0.64062499999999989</c:v>
                </c:pt>
                <c:pt idx="6">
                  <c:v>0.578125</c:v>
                </c:pt>
                <c:pt idx="7">
                  <c:v>0.484375</c:v>
                </c:pt>
                <c:pt idx="8">
                  <c:v>0.390625</c:v>
                </c:pt>
                <c:pt idx="9">
                  <c:v>0.265625</c:v>
                </c:pt>
                <c:pt idx="10">
                  <c:v>0.15625</c:v>
                </c:pt>
              </c:numCache>
            </c:numRef>
          </c:yVal>
          <c:smooth val="0"/>
        </c:ser>
        <c:dLbls>
          <c:showLegendKey val="0"/>
          <c:showVal val="0"/>
          <c:showCatName val="0"/>
          <c:showSerName val="0"/>
          <c:showPercent val="0"/>
          <c:showBubbleSize val="0"/>
        </c:dLbls>
        <c:axId val="73376128"/>
        <c:axId val="73377664"/>
      </c:scatterChart>
      <c:valAx>
        <c:axId val="73376128"/>
        <c:scaling>
          <c:orientation val="minMax"/>
          <c:max val="100"/>
          <c:min val="0"/>
        </c:scaling>
        <c:delete val="0"/>
        <c:axPos val="b"/>
        <c:numFmt formatCode="0" sourceLinked="0"/>
        <c:majorTickMark val="out"/>
        <c:minorTickMark val="none"/>
        <c:tickLblPos val="nextTo"/>
        <c:crossAx val="73377664"/>
        <c:crosses val="autoZero"/>
        <c:crossBetween val="midCat"/>
      </c:valAx>
      <c:valAx>
        <c:axId val="73377664"/>
        <c:scaling>
          <c:orientation val="minMax"/>
          <c:min val="0"/>
        </c:scaling>
        <c:delete val="0"/>
        <c:axPos val="l"/>
        <c:majorGridlines/>
        <c:numFmt formatCode="0.0" sourceLinked="0"/>
        <c:majorTickMark val="out"/>
        <c:minorTickMark val="none"/>
        <c:tickLblPos val="nextTo"/>
        <c:crossAx val="73376128"/>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63.166953528399311</c:v>
                </c:pt>
                <c:pt idx="2">
                  <c:v>75.44463568559955</c:v>
                </c:pt>
                <c:pt idx="3">
                  <c:v>87.722317842799768</c:v>
                </c:pt>
                <c:pt idx="4">
                  <c:v>100</c:v>
                </c:pt>
              </c:numCache>
            </c:numRef>
          </c:xVal>
          <c:yVal>
            <c:numRef>
              <c:f>FROND_NERVURE_Geom!$AM$13:$AM$37</c:f>
              <c:numCache>
                <c:formatCode>0.00</c:formatCode>
                <c:ptCount val="25"/>
                <c:pt idx="0">
                  <c:v>0</c:v>
                </c:pt>
                <c:pt idx="1">
                  <c:v>0.54079999999999995</c:v>
                </c:pt>
                <c:pt idx="2">
                  <c:v>1.3519999999999999</c:v>
                </c:pt>
                <c:pt idx="3">
                  <c:v>3.38</c:v>
                </c:pt>
                <c:pt idx="4">
                  <c:v>8.4499999999999993</c:v>
                </c:pt>
              </c:numCache>
            </c:numRef>
          </c:yVal>
          <c:smooth val="0"/>
        </c:ser>
        <c:dLbls>
          <c:showLegendKey val="0"/>
          <c:showVal val="0"/>
          <c:showCatName val="0"/>
          <c:showSerName val="0"/>
          <c:showPercent val="0"/>
          <c:showBubbleSize val="0"/>
        </c:dLbls>
        <c:axId val="73397376"/>
        <c:axId val="73398912"/>
      </c:scatterChart>
      <c:valAx>
        <c:axId val="73397376"/>
        <c:scaling>
          <c:orientation val="minMax"/>
          <c:max val="100"/>
          <c:min val="0"/>
        </c:scaling>
        <c:delete val="0"/>
        <c:axPos val="b"/>
        <c:numFmt formatCode="0" sourceLinked="0"/>
        <c:majorTickMark val="out"/>
        <c:minorTickMark val="none"/>
        <c:tickLblPos val="nextTo"/>
        <c:crossAx val="73398912"/>
        <c:crosses val="autoZero"/>
        <c:crossBetween val="midCat"/>
      </c:valAx>
      <c:valAx>
        <c:axId val="73398912"/>
        <c:scaling>
          <c:orientation val="minMax"/>
          <c:min val="0"/>
        </c:scaling>
        <c:delete val="0"/>
        <c:axPos val="l"/>
        <c:majorGridlines/>
        <c:numFmt formatCode="0" sourceLinked="0"/>
        <c:majorTickMark val="out"/>
        <c:minorTickMark val="none"/>
        <c:tickLblPos val="nextTo"/>
        <c:crossAx val="73397376"/>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39.104991394148023</c:v>
                </c:pt>
                <c:pt idx="2">
                  <c:v>75.44463568559955</c:v>
                </c:pt>
                <c:pt idx="3">
                  <c:v>87.722317842799768</c:v>
                </c:pt>
                <c:pt idx="4">
                  <c:v>100</c:v>
                </c:pt>
              </c:numCache>
            </c:numRef>
          </c:xVal>
          <c:yVal>
            <c:numRef>
              <c:f>FROND_NERVURE_Geom!$AG$13:$AG$37</c:f>
              <c:numCache>
                <c:formatCode>0.00</c:formatCode>
                <c:ptCount val="25"/>
                <c:pt idx="0">
                  <c:v>0</c:v>
                </c:pt>
                <c:pt idx="1">
                  <c:v>6.7519999999999998</c:v>
                </c:pt>
                <c:pt idx="2">
                  <c:v>16.88</c:v>
                </c:pt>
                <c:pt idx="3">
                  <c:v>42.2</c:v>
                </c:pt>
                <c:pt idx="4">
                  <c:v>105.5</c:v>
                </c:pt>
              </c:numCache>
            </c:numRef>
          </c:yVal>
          <c:smooth val="0"/>
        </c:ser>
        <c:dLbls>
          <c:showLegendKey val="0"/>
          <c:showVal val="0"/>
          <c:showCatName val="0"/>
          <c:showSerName val="0"/>
          <c:showPercent val="0"/>
          <c:showBubbleSize val="0"/>
        </c:dLbls>
        <c:axId val="97728384"/>
        <c:axId val="97729920"/>
      </c:scatterChart>
      <c:valAx>
        <c:axId val="97728384"/>
        <c:scaling>
          <c:orientation val="minMax"/>
          <c:max val="100"/>
          <c:min val="0"/>
        </c:scaling>
        <c:delete val="0"/>
        <c:axPos val="b"/>
        <c:numFmt formatCode="0" sourceLinked="0"/>
        <c:majorTickMark val="out"/>
        <c:minorTickMark val="none"/>
        <c:tickLblPos val="nextTo"/>
        <c:crossAx val="97729920"/>
        <c:crosses val="autoZero"/>
        <c:crossBetween val="midCat"/>
      </c:valAx>
      <c:valAx>
        <c:axId val="97729920"/>
        <c:scaling>
          <c:orientation val="minMax"/>
          <c:min val="0"/>
        </c:scaling>
        <c:delete val="0"/>
        <c:axPos val="l"/>
        <c:majorGridlines/>
        <c:numFmt formatCode="0" sourceLinked="0"/>
        <c:majorTickMark val="out"/>
        <c:minorTickMark val="none"/>
        <c:tickLblPos val="nextTo"/>
        <c:crossAx val="97728384"/>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12.504258943781943</c:v>
                </c:pt>
                <c:pt idx="2">
                  <c:v>49.069402266498791</c:v>
                </c:pt>
                <c:pt idx="3">
                  <c:v>99.99</c:v>
                </c:pt>
                <c:pt idx="4">
                  <c:v>100</c:v>
                </c:pt>
              </c:numCache>
            </c:numRef>
          </c:xVal>
          <c:yVal>
            <c:numRef>
              <c:f>FROND_NERVURE_Geom!$Z$13:$Z$37</c:f>
              <c:numCache>
                <c:formatCode>0.00</c:formatCode>
                <c:ptCount val="25"/>
                <c:pt idx="0">
                  <c:v>0</c:v>
                </c:pt>
                <c:pt idx="1">
                  <c:v>0.75</c:v>
                </c:pt>
                <c:pt idx="2">
                  <c:v>2</c:v>
                </c:pt>
                <c:pt idx="3">
                  <c:v>31</c:v>
                </c:pt>
                <c:pt idx="4">
                  <c:v>31.5</c:v>
                </c:pt>
              </c:numCache>
            </c:numRef>
          </c:yVal>
          <c:smooth val="0"/>
        </c:ser>
        <c:ser>
          <c:idx val="1"/>
          <c:order val="1"/>
          <c:xVal>
            <c:numRef>
              <c:f>FROND_NERVURE_Geom!$AA$13:$AA$37</c:f>
              <c:numCache>
                <c:formatCode>0.00</c:formatCode>
                <c:ptCount val="25"/>
                <c:pt idx="0">
                  <c:v>0</c:v>
                </c:pt>
                <c:pt idx="1">
                  <c:v>11.547826086956523</c:v>
                </c:pt>
                <c:pt idx="2">
                  <c:v>24.131901340641431</c:v>
                </c:pt>
                <c:pt idx="3">
                  <c:v>29.131901340641431</c:v>
                </c:pt>
                <c:pt idx="4">
                  <c:v>100</c:v>
                </c:pt>
              </c:numCache>
            </c:numRef>
          </c:xVal>
          <c:yVal>
            <c:numRef>
              <c:f>FROND_NERVURE_Geom!$AB$13:$AB$37</c:f>
              <c:numCache>
                <c:formatCode>0.00</c:formatCode>
                <c:ptCount val="25"/>
                <c:pt idx="0">
                  <c:v>0</c:v>
                </c:pt>
                <c:pt idx="1">
                  <c:v>35</c:v>
                </c:pt>
                <c:pt idx="2">
                  <c:v>80</c:v>
                </c:pt>
                <c:pt idx="3">
                  <c:v>90</c:v>
                </c:pt>
                <c:pt idx="4">
                  <c:v>162</c:v>
                </c:pt>
              </c:numCache>
            </c:numRef>
          </c:yVal>
          <c:smooth val="0"/>
        </c:ser>
        <c:dLbls>
          <c:showLegendKey val="0"/>
          <c:showVal val="0"/>
          <c:showCatName val="0"/>
          <c:showSerName val="0"/>
          <c:showPercent val="0"/>
          <c:showBubbleSize val="0"/>
        </c:dLbls>
        <c:axId val="97746304"/>
        <c:axId val="97768576"/>
      </c:scatterChart>
      <c:valAx>
        <c:axId val="97746304"/>
        <c:scaling>
          <c:orientation val="minMax"/>
          <c:max val="100"/>
          <c:min val="0"/>
        </c:scaling>
        <c:delete val="0"/>
        <c:axPos val="b"/>
        <c:numFmt formatCode="0" sourceLinked="0"/>
        <c:majorTickMark val="out"/>
        <c:minorTickMark val="none"/>
        <c:tickLblPos val="nextTo"/>
        <c:crossAx val="97768576"/>
        <c:crosses val="autoZero"/>
        <c:crossBetween val="midCat"/>
      </c:valAx>
      <c:valAx>
        <c:axId val="97768576"/>
        <c:scaling>
          <c:orientation val="minMax"/>
          <c:min val="0"/>
        </c:scaling>
        <c:delete val="0"/>
        <c:axPos val="l"/>
        <c:majorGridlines/>
        <c:numFmt formatCode="0" sourceLinked="0"/>
        <c:majorTickMark val="out"/>
        <c:minorTickMark val="none"/>
        <c:tickLblPos val="nextTo"/>
        <c:crossAx val="97746304"/>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25</c:v>
                </c:pt>
                <c:pt idx="2">
                  <c:v>84</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100020608"/>
        <c:axId val="100022144"/>
      </c:scatterChart>
      <c:valAx>
        <c:axId val="100020608"/>
        <c:scaling>
          <c:orientation val="minMax"/>
          <c:min val="0"/>
        </c:scaling>
        <c:delete val="0"/>
        <c:axPos val="b"/>
        <c:numFmt formatCode="0" sourceLinked="0"/>
        <c:majorTickMark val="out"/>
        <c:minorTickMark val="none"/>
        <c:tickLblPos val="nextTo"/>
        <c:crossAx val="100022144"/>
        <c:crosses val="autoZero"/>
        <c:crossBetween val="midCat"/>
      </c:valAx>
      <c:valAx>
        <c:axId val="100022144"/>
        <c:scaling>
          <c:orientation val="minMax"/>
          <c:max val="1"/>
          <c:min val="0"/>
        </c:scaling>
        <c:delete val="0"/>
        <c:axPos val="l"/>
        <c:majorGridlines/>
        <c:numFmt formatCode="0.00" sourceLinked="0"/>
        <c:majorTickMark val="out"/>
        <c:minorTickMark val="none"/>
        <c:tickLblPos val="nextTo"/>
        <c:crossAx val="1000206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5</c:v>
                </c:pt>
                <c:pt idx="2">
                  <c:v>10</c:v>
                </c:pt>
                <c:pt idx="3">
                  <c:v>25</c:v>
                </c:pt>
                <c:pt idx="4">
                  <c:v>35</c:v>
                </c:pt>
              </c:numCache>
            </c:numRef>
          </c:xVal>
          <c:yVal>
            <c:numRef>
              <c:f>STEM_Geom!$T$13:$T$37</c:f>
              <c:numCache>
                <c:formatCode>0.00</c:formatCode>
                <c:ptCount val="25"/>
                <c:pt idx="0">
                  <c:v>0.1</c:v>
                </c:pt>
                <c:pt idx="1">
                  <c:v>0.6</c:v>
                </c:pt>
                <c:pt idx="2">
                  <c:v>0.75</c:v>
                </c:pt>
                <c:pt idx="3">
                  <c:v>0.95</c:v>
                </c:pt>
                <c:pt idx="4">
                  <c:v>1</c:v>
                </c:pt>
              </c:numCache>
            </c:numRef>
          </c:yVal>
          <c:smooth val="0"/>
        </c:ser>
        <c:dLbls>
          <c:showLegendKey val="0"/>
          <c:showVal val="0"/>
          <c:showCatName val="0"/>
          <c:showSerName val="0"/>
          <c:showPercent val="0"/>
          <c:showBubbleSize val="0"/>
        </c:dLbls>
        <c:axId val="58331136"/>
        <c:axId val="58332672"/>
      </c:scatterChart>
      <c:valAx>
        <c:axId val="58331136"/>
        <c:scaling>
          <c:orientation val="minMax"/>
          <c:min val="0"/>
        </c:scaling>
        <c:delete val="0"/>
        <c:axPos val="b"/>
        <c:numFmt formatCode="0" sourceLinked="0"/>
        <c:majorTickMark val="out"/>
        <c:minorTickMark val="none"/>
        <c:tickLblPos val="nextTo"/>
        <c:crossAx val="58332672"/>
        <c:crosses val="autoZero"/>
        <c:crossBetween val="midCat"/>
      </c:valAx>
      <c:valAx>
        <c:axId val="58332672"/>
        <c:scaling>
          <c:orientation val="minMax"/>
          <c:max val="1"/>
          <c:min val="0"/>
        </c:scaling>
        <c:delete val="0"/>
        <c:axPos val="l"/>
        <c:majorGridlines/>
        <c:numFmt formatCode="0.00" sourceLinked="0"/>
        <c:majorTickMark val="out"/>
        <c:minorTickMark val="none"/>
        <c:tickLblPos val="nextTo"/>
        <c:crossAx val="58331136"/>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25</c:v>
                </c:pt>
                <c:pt idx="2">
                  <c:v>54</c:v>
                </c:pt>
              </c:numCache>
            </c:numRef>
          </c:xVal>
          <c:yVal>
            <c:numRef>
              <c:f>FROND_NERVURE_Geom!$AJ$13:$AJ$37</c:f>
              <c:numCache>
                <c:formatCode>0.00</c:formatCode>
                <c:ptCount val="25"/>
                <c:pt idx="0">
                  <c:v>0.1</c:v>
                </c:pt>
                <c:pt idx="1">
                  <c:v>0.8</c:v>
                </c:pt>
                <c:pt idx="2">
                  <c:v>1</c:v>
                </c:pt>
              </c:numCache>
            </c:numRef>
          </c:yVal>
          <c:smooth val="0"/>
        </c:ser>
        <c:dLbls>
          <c:showLegendKey val="0"/>
          <c:showVal val="0"/>
          <c:showCatName val="0"/>
          <c:showSerName val="0"/>
          <c:showPercent val="0"/>
          <c:showBubbleSize val="0"/>
        </c:dLbls>
        <c:axId val="100054144"/>
        <c:axId val="100055680"/>
      </c:scatterChart>
      <c:valAx>
        <c:axId val="100054144"/>
        <c:scaling>
          <c:orientation val="minMax"/>
          <c:min val="0"/>
        </c:scaling>
        <c:delete val="0"/>
        <c:axPos val="b"/>
        <c:numFmt formatCode="0" sourceLinked="0"/>
        <c:majorTickMark val="out"/>
        <c:minorTickMark val="none"/>
        <c:tickLblPos val="nextTo"/>
        <c:crossAx val="100055680"/>
        <c:crosses val="autoZero"/>
        <c:crossBetween val="midCat"/>
      </c:valAx>
      <c:valAx>
        <c:axId val="100055680"/>
        <c:scaling>
          <c:orientation val="minMax"/>
          <c:max val="1"/>
          <c:min val="0"/>
        </c:scaling>
        <c:delete val="0"/>
        <c:axPos val="l"/>
        <c:majorGridlines/>
        <c:numFmt formatCode="0.00" sourceLinked="0"/>
        <c:majorTickMark val="out"/>
        <c:minorTickMark val="none"/>
        <c:tickLblPos val="nextTo"/>
        <c:crossAx val="100054144"/>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85</c:v>
                </c:pt>
              </c:numCache>
            </c:numRef>
          </c:xVal>
          <c:yVal>
            <c:numRef>
              <c:f>FROND_NERVURE_Geom!$F$13:$F$37</c:f>
              <c:numCache>
                <c:formatCode>0.00</c:formatCode>
                <c:ptCount val="25"/>
                <c:pt idx="0">
                  <c:v>4</c:v>
                </c:pt>
                <c:pt idx="1">
                  <c:v>6</c:v>
                </c:pt>
                <c:pt idx="2">
                  <c:v>8</c:v>
                </c:pt>
                <c:pt idx="3">
                  <c:v>10</c:v>
                </c:pt>
              </c:numCache>
            </c:numRef>
          </c:yVal>
          <c:smooth val="0"/>
        </c:ser>
        <c:dLbls>
          <c:showLegendKey val="0"/>
          <c:showVal val="0"/>
          <c:showCatName val="0"/>
          <c:showSerName val="0"/>
          <c:showPercent val="0"/>
          <c:showBubbleSize val="0"/>
        </c:dLbls>
        <c:axId val="100070912"/>
        <c:axId val="100072832"/>
      </c:scatterChart>
      <c:valAx>
        <c:axId val="100070912"/>
        <c:scaling>
          <c:orientation val="minMax"/>
        </c:scaling>
        <c:delete val="0"/>
        <c:axPos val="b"/>
        <c:numFmt formatCode="0" sourceLinked="0"/>
        <c:majorTickMark val="out"/>
        <c:minorTickMark val="none"/>
        <c:tickLblPos val="nextTo"/>
        <c:crossAx val="100072832"/>
        <c:crosses val="autoZero"/>
        <c:crossBetween val="midCat"/>
      </c:valAx>
      <c:valAx>
        <c:axId val="100072832"/>
        <c:scaling>
          <c:orientation val="minMax"/>
        </c:scaling>
        <c:delete val="0"/>
        <c:axPos val="l"/>
        <c:majorGridlines/>
        <c:numFmt formatCode="0" sourceLinked="0"/>
        <c:majorTickMark val="out"/>
        <c:minorTickMark val="none"/>
        <c:tickLblPos val="nextTo"/>
        <c:crossAx val="100070912"/>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11.5</c:v>
                </c:pt>
                <c:pt idx="2">
                  <c:v>11.81234085559567</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20</c:v>
                </c:pt>
                <c:pt idx="1">
                  <c:v>20</c:v>
                </c:pt>
                <c:pt idx="2">
                  <c:v>0</c:v>
                </c:pt>
                <c:pt idx="3">
                  <c:v>77.777777777777771</c:v>
                </c:pt>
                <c:pt idx="4">
                  <c:v>37.5</c:v>
                </c:pt>
                <c:pt idx="5">
                  <c:v>25</c:v>
                </c:pt>
                <c:pt idx="6">
                  <c:v>40</c:v>
                </c:pt>
                <c:pt idx="7">
                  <c:v>37.5</c:v>
                </c:pt>
                <c:pt idx="8">
                  <c:v>71.875</c:v>
                </c:pt>
                <c:pt idx="9">
                  <c:v>61.111111111111114</c:v>
                </c:pt>
                <c:pt idx="10">
                  <c:v>56.521739130434781</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11.5</c:v>
                </c:pt>
                <c:pt idx="2">
                  <c:v>11.81234085559567</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40</c:v>
                </c:pt>
                <c:pt idx="1">
                  <c:v>40</c:v>
                </c:pt>
                <c:pt idx="2">
                  <c:v>0</c:v>
                </c:pt>
                <c:pt idx="3">
                  <c:v>0</c:v>
                </c:pt>
                <c:pt idx="4">
                  <c:v>62.5</c:v>
                </c:pt>
                <c:pt idx="5">
                  <c:v>75</c:v>
                </c:pt>
                <c:pt idx="6">
                  <c:v>46.666666666666664</c:v>
                </c:pt>
                <c:pt idx="7">
                  <c:v>58.333333333333336</c:v>
                </c:pt>
                <c:pt idx="8">
                  <c:v>21.875</c:v>
                </c:pt>
                <c:pt idx="9">
                  <c:v>33.333333333333336</c:v>
                </c:pt>
                <c:pt idx="10">
                  <c:v>26.086956521739129</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11.5</c:v>
                </c:pt>
                <c:pt idx="2">
                  <c:v>11.81234085559567</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0</c:v>
                </c:pt>
                <c:pt idx="1">
                  <c:v>0</c:v>
                </c:pt>
                <c:pt idx="2">
                  <c:v>100</c:v>
                </c:pt>
                <c:pt idx="3">
                  <c:v>0</c:v>
                </c:pt>
                <c:pt idx="4">
                  <c:v>0</c:v>
                </c:pt>
                <c:pt idx="5">
                  <c:v>0</c:v>
                </c:pt>
                <c:pt idx="6">
                  <c:v>0</c:v>
                </c:pt>
                <c:pt idx="7">
                  <c:v>0</c:v>
                </c:pt>
                <c:pt idx="8">
                  <c:v>0</c:v>
                </c:pt>
                <c:pt idx="9">
                  <c:v>0</c:v>
                </c:pt>
                <c:pt idx="10">
                  <c:v>8.695652173913043</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11.5</c:v>
                </c:pt>
                <c:pt idx="2">
                  <c:v>11.81234085559567</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40</c:v>
                </c:pt>
                <c:pt idx="1">
                  <c:v>40</c:v>
                </c:pt>
                <c:pt idx="2">
                  <c:v>0</c:v>
                </c:pt>
                <c:pt idx="3">
                  <c:v>22.222222222222221</c:v>
                </c:pt>
                <c:pt idx="4">
                  <c:v>0</c:v>
                </c:pt>
                <c:pt idx="5">
                  <c:v>0</c:v>
                </c:pt>
                <c:pt idx="6">
                  <c:v>13.333333333333334</c:v>
                </c:pt>
                <c:pt idx="7">
                  <c:v>4.166666666666667</c:v>
                </c:pt>
                <c:pt idx="8">
                  <c:v>6.25</c:v>
                </c:pt>
                <c:pt idx="9">
                  <c:v>5.5555555555555554</c:v>
                </c:pt>
                <c:pt idx="10">
                  <c:v>8.695652173913043</c:v>
                </c:pt>
                <c:pt idx="11">
                  <c:v>0</c:v>
                </c:pt>
              </c:numCache>
            </c:numRef>
          </c:yVal>
          <c:smooth val="0"/>
        </c:ser>
        <c:dLbls>
          <c:showLegendKey val="0"/>
          <c:showVal val="0"/>
          <c:showCatName val="0"/>
          <c:showSerName val="0"/>
          <c:showPercent val="0"/>
          <c:showBubbleSize val="0"/>
        </c:dLbls>
        <c:axId val="104867712"/>
        <c:axId val="104869248"/>
      </c:scatterChart>
      <c:valAx>
        <c:axId val="104867712"/>
        <c:scaling>
          <c:orientation val="minMax"/>
          <c:max val="100"/>
          <c:min val="0"/>
        </c:scaling>
        <c:delete val="0"/>
        <c:axPos val="b"/>
        <c:numFmt formatCode="0" sourceLinked="0"/>
        <c:majorTickMark val="out"/>
        <c:minorTickMark val="none"/>
        <c:tickLblPos val="nextTo"/>
        <c:crossAx val="104869248"/>
        <c:crosses val="autoZero"/>
        <c:crossBetween val="midCat"/>
      </c:valAx>
      <c:valAx>
        <c:axId val="104869248"/>
        <c:scaling>
          <c:orientation val="minMax"/>
          <c:max val="100"/>
          <c:min val="0"/>
        </c:scaling>
        <c:delete val="0"/>
        <c:axPos val="l"/>
        <c:majorGridlines/>
        <c:numFmt formatCode="0" sourceLinked="0"/>
        <c:majorTickMark val="out"/>
        <c:minorTickMark val="none"/>
        <c:tickLblPos val="nextTo"/>
        <c:crossAx val="104867712"/>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11.5</c:v>
                </c:pt>
                <c:pt idx="2">
                  <c:v>11.81234085559567</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2.2200000000000002</c:v>
                </c:pt>
                <c:pt idx="1">
                  <c:v>2.2200000000000002</c:v>
                </c:pt>
                <c:pt idx="2">
                  <c:v>0.49999999999999822</c:v>
                </c:pt>
                <c:pt idx="3">
                  <c:v>5.9555555555555557</c:v>
                </c:pt>
                <c:pt idx="4">
                  <c:v>11.212499999999999</c:v>
                </c:pt>
                <c:pt idx="5">
                  <c:v>13.875</c:v>
                </c:pt>
                <c:pt idx="6">
                  <c:v>7.8400000000000007</c:v>
                </c:pt>
                <c:pt idx="7">
                  <c:v>5.5916666666666659</c:v>
                </c:pt>
                <c:pt idx="8">
                  <c:v>3.6875000000000018</c:v>
                </c:pt>
                <c:pt idx="9">
                  <c:v>3.0055555555555649</c:v>
                </c:pt>
                <c:pt idx="10">
                  <c:v>2.5526315789473641</c:v>
                </c:pt>
                <c:pt idx="11">
                  <c:v>0.39999999999999147</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11.5</c:v>
                </c:pt>
                <c:pt idx="2">
                  <c:v>11.81234085559567</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0.94615384615384535</c:v>
                </c:pt>
                <c:pt idx="1">
                  <c:v>0.94615384615384535</c:v>
                </c:pt>
                <c:pt idx="2">
                  <c:v>0.49999999999999822</c:v>
                </c:pt>
                <c:pt idx="3">
                  <c:v>1.7666666666666664</c:v>
                </c:pt>
                <c:pt idx="4">
                  <c:v>2.5083333333333333</c:v>
                </c:pt>
                <c:pt idx="5">
                  <c:v>2.9800000000000013</c:v>
                </c:pt>
                <c:pt idx="6">
                  <c:v>2.2939393939393935</c:v>
                </c:pt>
                <c:pt idx="7">
                  <c:v>1.3725000000000007</c:v>
                </c:pt>
                <c:pt idx="8">
                  <c:v>1.3565217391304345</c:v>
                </c:pt>
                <c:pt idx="9">
                  <c:v>1.4692307692307613</c:v>
                </c:pt>
                <c:pt idx="10">
                  <c:v>1.4357142857142866</c:v>
                </c:pt>
                <c:pt idx="11">
                  <c:v>0.39999999999999147</c:v>
                </c:pt>
              </c:numCache>
            </c:numRef>
          </c:yVal>
          <c:smooth val="0"/>
        </c:ser>
        <c:dLbls>
          <c:showLegendKey val="0"/>
          <c:showVal val="0"/>
          <c:showCatName val="0"/>
          <c:showSerName val="0"/>
          <c:showPercent val="0"/>
          <c:showBubbleSize val="0"/>
        </c:dLbls>
        <c:axId val="104898560"/>
        <c:axId val="104900096"/>
      </c:scatterChart>
      <c:valAx>
        <c:axId val="104898560"/>
        <c:scaling>
          <c:orientation val="minMax"/>
          <c:max val="100"/>
          <c:min val="0"/>
        </c:scaling>
        <c:delete val="0"/>
        <c:axPos val="b"/>
        <c:numFmt formatCode="0" sourceLinked="0"/>
        <c:majorTickMark val="out"/>
        <c:minorTickMark val="none"/>
        <c:tickLblPos val="nextTo"/>
        <c:crossAx val="104900096"/>
        <c:crosses val="autoZero"/>
        <c:crossBetween val="midCat"/>
      </c:valAx>
      <c:valAx>
        <c:axId val="104900096"/>
        <c:scaling>
          <c:orientation val="minMax"/>
          <c:min val="0"/>
        </c:scaling>
        <c:delete val="0"/>
        <c:axPos val="l"/>
        <c:majorGridlines/>
        <c:numFmt formatCode="0" sourceLinked="0"/>
        <c:majorTickMark val="out"/>
        <c:minorTickMark val="none"/>
        <c:tickLblPos val="nextTo"/>
        <c:crossAx val="104898560"/>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100</c:v>
                </c:pt>
              </c:numCache>
            </c:numRef>
          </c:xVal>
          <c:yVal>
            <c:numRef>
              <c:f>PINNAE_Prod!$BI$13:$BI$37</c:f>
              <c:numCache>
                <c:formatCode>0.00</c:formatCode>
                <c:ptCount val="25"/>
                <c:pt idx="0">
                  <c:v>25.2</c:v>
                </c:pt>
                <c:pt idx="1">
                  <c:v>36.825000000000003</c:v>
                </c:pt>
                <c:pt idx="2">
                  <c:v>36.825000000000003</c:v>
                </c:pt>
                <c:pt idx="3">
                  <c:v>39.699999999999996</c:v>
                </c:pt>
                <c:pt idx="4">
                  <c:v>27.225000000000001</c:v>
                </c:pt>
                <c:pt idx="5">
                  <c:v>29.55</c:v>
                </c:pt>
                <c:pt idx="6">
                  <c:v>17.2</c:v>
                </c:pt>
                <c:pt idx="7">
                  <c:v>39.9</c:v>
                </c:pt>
                <c:pt idx="8">
                  <c:v>25.400000000000002</c:v>
                </c:pt>
                <c:pt idx="9">
                  <c:v>40.5</c:v>
                </c:pt>
                <c:pt idx="10">
                  <c:v>53.375</c:v>
                </c:pt>
                <c:pt idx="11">
                  <c:v>40.75</c:v>
                </c:pt>
                <c:pt idx="12">
                  <c:v>41.8</c:v>
                </c:pt>
                <c:pt idx="13">
                  <c:v>41.05</c:v>
                </c:pt>
                <c:pt idx="14">
                  <c:v>35.450000000000003</c:v>
                </c:pt>
                <c:pt idx="15">
                  <c:v>39.549999999999997</c:v>
                </c:pt>
                <c:pt idx="16">
                  <c:v>3.9</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10</c:v>
                </c:pt>
                <c:pt idx="2">
                  <c:v>20</c:v>
                </c:pt>
                <c:pt idx="3">
                  <c:v>30</c:v>
                </c:pt>
                <c:pt idx="4">
                  <c:v>40</c:v>
                </c:pt>
                <c:pt idx="5">
                  <c:v>40.249833345678098</c:v>
                </c:pt>
                <c:pt idx="6">
                  <c:v>50</c:v>
                </c:pt>
                <c:pt idx="7">
                  <c:v>60</c:v>
                </c:pt>
                <c:pt idx="8">
                  <c:v>70</c:v>
                </c:pt>
                <c:pt idx="9">
                  <c:v>80</c:v>
                </c:pt>
                <c:pt idx="10">
                  <c:v>90</c:v>
                </c:pt>
                <c:pt idx="11">
                  <c:v>98.985934449300061</c:v>
                </c:pt>
                <c:pt idx="12">
                  <c:v>99.60526635064069</c:v>
                </c:pt>
              </c:numCache>
            </c:numRef>
          </c:xVal>
          <c:yVal>
            <c:numRef>
              <c:f>PINNAE_Prod!$BL$13:$BL$37</c:f>
              <c:numCache>
                <c:formatCode>0.00</c:formatCode>
                <c:ptCount val="25"/>
                <c:pt idx="0">
                  <c:v>25.2</c:v>
                </c:pt>
                <c:pt idx="1">
                  <c:v>39.728571428571435</c:v>
                </c:pt>
                <c:pt idx="2">
                  <c:v>48.833333333333336</c:v>
                </c:pt>
                <c:pt idx="3">
                  <c:v>30.566666666666666</c:v>
                </c:pt>
                <c:pt idx="4">
                  <c:v>49.25</c:v>
                </c:pt>
                <c:pt idx="5">
                  <c:v>35.450000000000003</c:v>
                </c:pt>
                <c:pt idx="6">
                  <c:v>64.616666666666674</c:v>
                </c:pt>
                <c:pt idx="7">
                  <c:v>65.900000000000006</c:v>
                </c:pt>
                <c:pt idx="8">
                  <c:v>55.29999999999999</c:v>
                </c:pt>
                <c:pt idx="9">
                  <c:v>55.2</c:v>
                </c:pt>
                <c:pt idx="10">
                  <c:v>46.7</c:v>
                </c:pt>
                <c:pt idx="11">
                  <c:v>34.6</c:v>
                </c:pt>
                <c:pt idx="12">
                  <c:v>34.625</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30</c:v>
                </c:pt>
                <c:pt idx="4">
                  <c:v>40</c:v>
                </c:pt>
                <c:pt idx="5">
                  <c:v>40.249833345678098</c:v>
                </c:pt>
                <c:pt idx="6">
                  <c:v>41.516169172653875</c:v>
                </c:pt>
                <c:pt idx="7">
                  <c:v>50</c:v>
                </c:pt>
                <c:pt idx="8">
                  <c:v>60</c:v>
                </c:pt>
                <c:pt idx="9">
                  <c:v>70</c:v>
                </c:pt>
                <c:pt idx="10">
                  <c:v>80</c:v>
                </c:pt>
                <c:pt idx="11">
                  <c:v>90</c:v>
                </c:pt>
                <c:pt idx="12">
                  <c:v>97.5566773572328</c:v>
                </c:pt>
                <c:pt idx="13">
                  <c:v>98.340693356047709</c:v>
                </c:pt>
                <c:pt idx="14">
                  <c:v>99.863469446707654</c:v>
                </c:pt>
              </c:numCache>
            </c:numRef>
          </c:xVal>
          <c:yVal>
            <c:numRef>
              <c:f>PINNAE_Prod!$BO$13:$BO$37</c:f>
              <c:numCache>
                <c:formatCode>0.00</c:formatCode>
                <c:ptCount val="25"/>
                <c:pt idx="0">
                  <c:v>25.2</c:v>
                </c:pt>
                <c:pt idx="1">
                  <c:v>45.1</c:v>
                </c:pt>
                <c:pt idx="2">
                  <c:v>30.400000000000002</c:v>
                </c:pt>
                <c:pt idx="3">
                  <c:v>31.125</c:v>
                </c:pt>
                <c:pt idx="4">
                  <c:v>33.349999999999994</c:v>
                </c:pt>
                <c:pt idx="5">
                  <c:v>52.6</c:v>
                </c:pt>
                <c:pt idx="6">
                  <c:v>31.099999999999998</c:v>
                </c:pt>
                <c:pt idx="7">
                  <c:v>36.049999999999997</c:v>
                </c:pt>
                <c:pt idx="8">
                  <c:v>40.925000000000004</c:v>
                </c:pt>
                <c:pt idx="9">
                  <c:v>46.424999999999997</c:v>
                </c:pt>
                <c:pt idx="10">
                  <c:v>47.875</c:v>
                </c:pt>
                <c:pt idx="11">
                  <c:v>36.575000000000003</c:v>
                </c:pt>
                <c:pt idx="12">
                  <c:v>31.45</c:v>
                </c:pt>
                <c:pt idx="13">
                  <c:v>40.450000000000003</c:v>
                </c:pt>
                <c:pt idx="14">
                  <c:v>18.775000000000002</c:v>
                </c:pt>
              </c:numCache>
            </c:numRef>
          </c:yVal>
          <c:smooth val="0"/>
        </c:ser>
        <c:dLbls>
          <c:showLegendKey val="0"/>
          <c:showVal val="0"/>
          <c:showCatName val="0"/>
          <c:showSerName val="0"/>
          <c:showPercent val="0"/>
          <c:showBubbleSize val="0"/>
        </c:dLbls>
        <c:axId val="105400192"/>
        <c:axId val="105401728"/>
      </c:scatterChart>
      <c:valAx>
        <c:axId val="105400192"/>
        <c:scaling>
          <c:orientation val="minMax"/>
          <c:max val="100"/>
          <c:min val="0"/>
        </c:scaling>
        <c:delete val="0"/>
        <c:axPos val="b"/>
        <c:numFmt formatCode="0" sourceLinked="0"/>
        <c:majorTickMark val="out"/>
        <c:minorTickMark val="none"/>
        <c:tickLblPos val="nextTo"/>
        <c:crossAx val="105401728"/>
        <c:crosses val="autoZero"/>
        <c:crossBetween val="midCat"/>
      </c:valAx>
      <c:valAx>
        <c:axId val="105401728"/>
        <c:scaling>
          <c:orientation val="minMax"/>
          <c:min val="0"/>
        </c:scaling>
        <c:delete val="0"/>
        <c:axPos val="l"/>
        <c:majorGridlines/>
        <c:numFmt formatCode="0" sourceLinked="0"/>
        <c:majorTickMark val="out"/>
        <c:minorTickMark val="none"/>
        <c:tickLblPos val="nextTo"/>
        <c:crossAx val="105400192"/>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100</c:v>
                </c:pt>
              </c:numCache>
            </c:numRef>
          </c:xVal>
          <c:yVal>
            <c:numRef>
              <c:f>PINNAE_Prod!$AO$13:$AO$37</c:f>
              <c:numCache>
                <c:formatCode>0.00</c:formatCode>
                <c:ptCount val="25"/>
                <c:pt idx="0">
                  <c:v>19</c:v>
                </c:pt>
                <c:pt idx="1">
                  <c:v>36.475000000000001</c:v>
                </c:pt>
                <c:pt idx="2">
                  <c:v>36.475000000000001</c:v>
                </c:pt>
                <c:pt idx="3">
                  <c:v>32.049999999999997</c:v>
                </c:pt>
                <c:pt idx="4">
                  <c:v>36.224999999999994</c:v>
                </c:pt>
                <c:pt idx="5">
                  <c:v>28.4</c:v>
                </c:pt>
                <c:pt idx="6">
                  <c:v>26.4</c:v>
                </c:pt>
                <c:pt idx="7">
                  <c:v>31.099999999999998</c:v>
                </c:pt>
                <c:pt idx="8">
                  <c:v>26.275000000000002</c:v>
                </c:pt>
                <c:pt idx="9">
                  <c:v>37.475000000000001</c:v>
                </c:pt>
                <c:pt idx="10">
                  <c:v>59.325000000000003</c:v>
                </c:pt>
                <c:pt idx="11">
                  <c:v>59.125</c:v>
                </c:pt>
                <c:pt idx="12">
                  <c:v>67.95</c:v>
                </c:pt>
                <c:pt idx="13">
                  <c:v>90</c:v>
                </c:pt>
                <c:pt idx="14">
                  <c:v>88.2</c:v>
                </c:pt>
                <c:pt idx="15">
                  <c:v>90</c:v>
                </c:pt>
                <c:pt idx="16">
                  <c:v>90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12.37297977927561</c:v>
                </c:pt>
                <c:pt idx="3">
                  <c:v>20</c:v>
                </c:pt>
                <c:pt idx="4">
                  <c:v>30</c:v>
                </c:pt>
                <c:pt idx="5">
                  <c:v>40</c:v>
                </c:pt>
                <c:pt idx="6">
                  <c:v>40.249833345678098</c:v>
                </c:pt>
                <c:pt idx="7">
                  <c:v>50</c:v>
                </c:pt>
                <c:pt idx="8">
                  <c:v>60</c:v>
                </c:pt>
                <c:pt idx="9">
                  <c:v>70</c:v>
                </c:pt>
                <c:pt idx="10">
                  <c:v>80</c:v>
                </c:pt>
                <c:pt idx="11">
                  <c:v>90</c:v>
                </c:pt>
                <c:pt idx="12">
                  <c:v>98.340693356047709</c:v>
                </c:pt>
                <c:pt idx="13">
                  <c:v>98.985934449300061</c:v>
                </c:pt>
                <c:pt idx="14">
                  <c:v>99.60526635064069</c:v>
                </c:pt>
              </c:numCache>
            </c:numRef>
          </c:xVal>
          <c:yVal>
            <c:numRef>
              <c:f>PINNAE_Prod!$AR$13:$AR$37</c:f>
              <c:numCache>
                <c:formatCode>0.00</c:formatCode>
                <c:ptCount val="25"/>
                <c:pt idx="0">
                  <c:v>19</c:v>
                </c:pt>
                <c:pt idx="1">
                  <c:v>51.300000000000004</c:v>
                </c:pt>
                <c:pt idx="2">
                  <c:v>19</c:v>
                </c:pt>
                <c:pt idx="3">
                  <c:v>42.325000000000003</c:v>
                </c:pt>
                <c:pt idx="4">
                  <c:v>34.549999999999997</c:v>
                </c:pt>
                <c:pt idx="5">
                  <c:v>42.199999999999996</c:v>
                </c:pt>
                <c:pt idx="6">
                  <c:v>37.233333333333327</c:v>
                </c:pt>
                <c:pt idx="7">
                  <c:v>49.25</c:v>
                </c:pt>
                <c:pt idx="8">
                  <c:v>62.150000000000006</c:v>
                </c:pt>
                <c:pt idx="9">
                  <c:v>70.924999999999997</c:v>
                </c:pt>
                <c:pt idx="10">
                  <c:v>65.199999999999989</c:v>
                </c:pt>
                <c:pt idx="11">
                  <c:v>69.2</c:v>
                </c:pt>
                <c:pt idx="12">
                  <c:v>86.4</c:v>
                </c:pt>
                <c:pt idx="13">
                  <c:v>90</c:v>
                </c:pt>
                <c:pt idx="14">
                  <c:v>90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40.249833345678098</c:v>
                </c:pt>
                <c:pt idx="6">
                  <c:v>41.516169172653875</c:v>
                </c:pt>
                <c:pt idx="7">
                  <c:v>50</c:v>
                </c:pt>
                <c:pt idx="8">
                  <c:v>60</c:v>
                </c:pt>
                <c:pt idx="9">
                  <c:v>70</c:v>
                </c:pt>
                <c:pt idx="10">
                  <c:v>80</c:v>
                </c:pt>
                <c:pt idx="11">
                  <c:v>90</c:v>
                </c:pt>
                <c:pt idx="12">
                  <c:v>97.5566773572328</c:v>
                </c:pt>
                <c:pt idx="13">
                  <c:v>98.340693356047709</c:v>
                </c:pt>
                <c:pt idx="14">
                  <c:v>99.863469446707654</c:v>
                </c:pt>
              </c:numCache>
            </c:numRef>
          </c:xVal>
          <c:yVal>
            <c:numRef>
              <c:f>PINNAE_Prod!$AU$13:$AU$37</c:f>
              <c:numCache>
                <c:formatCode>0.00</c:formatCode>
                <c:ptCount val="25"/>
                <c:pt idx="0">
                  <c:v>19</c:v>
                </c:pt>
                <c:pt idx="1">
                  <c:v>88.4</c:v>
                </c:pt>
                <c:pt idx="2">
                  <c:v>125.075</c:v>
                </c:pt>
                <c:pt idx="3">
                  <c:v>121.27499999999999</c:v>
                </c:pt>
                <c:pt idx="4">
                  <c:v>120.52500000000001</c:v>
                </c:pt>
                <c:pt idx="5">
                  <c:v>92.6</c:v>
                </c:pt>
                <c:pt idx="6">
                  <c:v>127.85</c:v>
                </c:pt>
                <c:pt idx="7">
                  <c:v>121.5</c:v>
                </c:pt>
                <c:pt idx="8">
                  <c:v>108.85</c:v>
                </c:pt>
                <c:pt idx="9">
                  <c:v>105.1</c:v>
                </c:pt>
                <c:pt idx="10">
                  <c:v>91.375</c:v>
                </c:pt>
                <c:pt idx="11">
                  <c:v>101.07499999999999</c:v>
                </c:pt>
                <c:pt idx="12">
                  <c:v>80.900000000000006</c:v>
                </c:pt>
                <c:pt idx="13">
                  <c:v>90</c:v>
                </c:pt>
                <c:pt idx="14">
                  <c:v>90</c:v>
                </c:pt>
              </c:numCache>
            </c:numRef>
          </c:yVal>
          <c:smooth val="0"/>
        </c:ser>
        <c:dLbls>
          <c:showLegendKey val="0"/>
          <c:showVal val="0"/>
          <c:showCatName val="0"/>
          <c:showSerName val="0"/>
          <c:showPercent val="0"/>
          <c:showBubbleSize val="0"/>
        </c:dLbls>
        <c:axId val="105439616"/>
        <c:axId val="105441152"/>
      </c:scatterChart>
      <c:valAx>
        <c:axId val="105439616"/>
        <c:scaling>
          <c:orientation val="minMax"/>
          <c:max val="100"/>
          <c:min val="0"/>
        </c:scaling>
        <c:delete val="0"/>
        <c:axPos val="b"/>
        <c:numFmt formatCode="0" sourceLinked="0"/>
        <c:majorTickMark val="out"/>
        <c:minorTickMark val="none"/>
        <c:tickLblPos val="nextTo"/>
        <c:crossAx val="105441152"/>
        <c:crosses val="autoZero"/>
        <c:crossBetween val="midCat"/>
      </c:valAx>
      <c:valAx>
        <c:axId val="105441152"/>
        <c:scaling>
          <c:orientation val="minMax"/>
        </c:scaling>
        <c:delete val="0"/>
        <c:axPos val="l"/>
        <c:majorGridlines/>
        <c:numFmt formatCode="0" sourceLinked="0"/>
        <c:majorTickMark val="out"/>
        <c:minorTickMark val="none"/>
        <c:tickLblPos val="nextTo"/>
        <c:crossAx val="105439616"/>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10</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105456768"/>
        <c:axId val="105458304"/>
      </c:scatterChart>
      <c:valAx>
        <c:axId val="105456768"/>
        <c:scaling>
          <c:orientation val="minMax"/>
          <c:min val="0"/>
        </c:scaling>
        <c:delete val="0"/>
        <c:axPos val="b"/>
        <c:numFmt formatCode="0" sourceLinked="0"/>
        <c:majorTickMark val="out"/>
        <c:minorTickMark val="none"/>
        <c:tickLblPos val="nextTo"/>
        <c:crossAx val="105458304"/>
        <c:crosses val="autoZero"/>
        <c:crossBetween val="midCat"/>
      </c:valAx>
      <c:valAx>
        <c:axId val="105458304"/>
        <c:scaling>
          <c:orientation val="minMax"/>
          <c:max val="1"/>
          <c:min val="0"/>
        </c:scaling>
        <c:delete val="0"/>
        <c:axPos val="l"/>
        <c:majorGridlines/>
        <c:numFmt formatCode="0.00" sourceLinked="0"/>
        <c:majorTickMark val="out"/>
        <c:minorTickMark val="none"/>
        <c:tickLblPos val="nextTo"/>
        <c:crossAx val="105456768"/>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100</c:v>
                </c:pt>
              </c:numCache>
            </c:numRef>
          </c:xVal>
          <c:yVal>
            <c:numRef>
              <c:f>PINNAE_Prod!$AY$13:$AY$37</c:f>
              <c:numCache>
                <c:formatCode>0.00</c:formatCode>
                <c:ptCount val="25"/>
                <c:pt idx="0">
                  <c:v>26.266470924260865</c:v>
                </c:pt>
                <c:pt idx="1">
                  <c:v>10.917228068704871</c:v>
                </c:pt>
                <c:pt idx="2">
                  <c:v>10.917228068704871</c:v>
                </c:pt>
                <c:pt idx="3">
                  <c:v>9.5927939575597279</c:v>
                </c:pt>
                <c:pt idx="4">
                  <c:v>10.842401282764465</c:v>
                </c:pt>
                <c:pt idx="5">
                  <c:v>8.5003228828298365</c:v>
                </c:pt>
                <c:pt idx="6">
                  <c:v>7.9017085953066086</c:v>
                </c:pt>
                <c:pt idx="7">
                  <c:v>9.3084521709861949</c:v>
                </c:pt>
                <c:pt idx="8">
                  <c:v>7.8642952023364083</c:v>
                </c:pt>
                <c:pt idx="9">
                  <c:v>11.216535212466484</c:v>
                </c:pt>
                <c:pt idx="10">
                  <c:v>17.756396303657752</c:v>
                </c:pt>
                <c:pt idx="11">
                  <c:v>17.696534874905428</c:v>
                </c:pt>
                <c:pt idx="12">
                  <c:v>20.337920418601673</c:v>
                </c:pt>
                <c:pt idx="13">
                  <c:v>26.93764293854526</c:v>
                </c:pt>
                <c:pt idx="14">
                  <c:v>26.398890079774354</c:v>
                </c:pt>
                <c:pt idx="15">
                  <c:v>26.93764293854526</c:v>
                </c:pt>
                <c:pt idx="16">
                  <c:v>26.93764293854526</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12.37297977927561</c:v>
                </c:pt>
                <c:pt idx="3">
                  <c:v>20</c:v>
                </c:pt>
                <c:pt idx="4">
                  <c:v>30</c:v>
                </c:pt>
                <c:pt idx="5">
                  <c:v>40</c:v>
                </c:pt>
                <c:pt idx="6">
                  <c:v>40.249833345678098</c:v>
                </c:pt>
                <c:pt idx="7">
                  <c:v>50</c:v>
                </c:pt>
                <c:pt idx="8">
                  <c:v>60</c:v>
                </c:pt>
                <c:pt idx="9">
                  <c:v>70</c:v>
                </c:pt>
                <c:pt idx="10">
                  <c:v>80</c:v>
                </c:pt>
                <c:pt idx="11">
                  <c:v>90</c:v>
                </c:pt>
                <c:pt idx="12">
                  <c:v>98.340693356047709</c:v>
                </c:pt>
                <c:pt idx="13">
                  <c:v>98.985934449300061</c:v>
                </c:pt>
                <c:pt idx="14">
                  <c:v>99.60526635064069</c:v>
                </c:pt>
              </c:numCache>
            </c:numRef>
          </c:xVal>
          <c:yVal>
            <c:numRef>
              <c:f>PINNAE_Prod!$BB$13:$BB$37</c:f>
              <c:numCache>
                <c:formatCode>0.00</c:formatCode>
                <c:ptCount val="25"/>
                <c:pt idx="0">
                  <c:v>5.9543349702349673</c:v>
                </c:pt>
                <c:pt idx="1">
                  <c:v>15.354456474970799</c:v>
                </c:pt>
                <c:pt idx="2">
                  <c:v>5.6868357314706657</c:v>
                </c:pt>
                <c:pt idx="3">
                  <c:v>12.668174859710312</c:v>
                </c:pt>
                <c:pt idx="4">
                  <c:v>10.341061816963762</c:v>
                </c:pt>
                <c:pt idx="5">
                  <c:v>12.630761466740109</c:v>
                </c:pt>
                <c:pt idx="6">
                  <c:v>11.144202652724092</c:v>
                </c:pt>
                <c:pt idx="7">
                  <c:v>14.74087683025949</c:v>
                </c:pt>
                <c:pt idx="8">
                  <c:v>18.601938984784312</c:v>
                </c:pt>
                <c:pt idx="9">
                  <c:v>21.228359171292471</c:v>
                </c:pt>
                <c:pt idx="10">
                  <c:v>19.514825773257229</c:v>
                </c:pt>
                <c:pt idx="11">
                  <c:v>20.712054348303688</c:v>
                </c:pt>
                <c:pt idx="12">
                  <c:v>25.860137221003452</c:v>
                </c:pt>
                <c:pt idx="13">
                  <c:v>26.93764293854526</c:v>
                </c:pt>
                <c:pt idx="14">
                  <c:v>26.93764293854526</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40.249833345678098</c:v>
                </c:pt>
                <c:pt idx="6">
                  <c:v>41.516169172653875</c:v>
                </c:pt>
                <c:pt idx="7">
                  <c:v>50</c:v>
                </c:pt>
                <c:pt idx="8">
                  <c:v>60</c:v>
                </c:pt>
                <c:pt idx="9">
                  <c:v>70</c:v>
                </c:pt>
                <c:pt idx="10">
                  <c:v>80</c:v>
                </c:pt>
                <c:pt idx="11">
                  <c:v>90</c:v>
                </c:pt>
                <c:pt idx="12">
                  <c:v>97.5566773572328</c:v>
                </c:pt>
                <c:pt idx="13">
                  <c:v>98.340693356047709</c:v>
                </c:pt>
                <c:pt idx="14">
                  <c:v>99.863469446707654</c:v>
                </c:pt>
              </c:numCache>
            </c:numRef>
          </c:xVal>
          <c:yVal>
            <c:numRef>
              <c:f>PINNAE_Prod!$BE$13:$BE$37</c:f>
              <c:numCache>
                <c:formatCode>0.00</c:formatCode>
                <c:ptCount val="25"/>
                <c:pt idx="0">
                  <c:v>5.6868357314706657</c:v>
                </c:pt>
                <c:pt idx="1">
                  <c:v>26.458751508526678</c:v>
                </c:pt>
                <c:pt idx="2">
                  <c:v>37.435841005983868</c:v>
                </c:pt>
                <c:pt idx="3">
                  <c:v>36.298473859689736</c:v>
                </c:pt>
                <c:pt idx="4">
                  <c:v>36.073993501868529</c:v>
                </c:pt>
                <c:pt idx="5">
                  <c:v>27.715841512325454</c:v>
                </c:pt>
                <c:pt idx="6">
                  <c:v>38.266418329922345</c:v>
                </c:pt>
                <c:pt idx="7">
                  <c:v>36.365817967036101</c:v>
                </c:pt>
                <c:pt idx="8">
                  <c:v>32.57958259845168</c:v>
                </c:pt>
                <c:pt idx="9">
                  <c:v>31.45718080934563</c:v>
                </c:pt>
                <c:pt idx="10">
                  <c:v>27.34919026121748</c:v>
                </c:pt>
                <c:pt idx="11">
                  <c:v>30.25246955570513</c:v>
                </c:pt>
                <c:pt idx="12">
                  <c:v>24.213947930314575</c:v>
                </c:pt>
                <c:pt idx="13">
                  <c:v>26.93764293854526</c:v>
                </c:pt>
                <c:pt idx="14">
                  <c:v>26.93764293854526</c:v>
                </c:pt>
              </c:numCache>
            </c:numRef>
          </c:yVal>
          <c:smooth val="0"/>
        </c:ser>
        <c:dLbls>
          <c:showLegendKey val="0"/>
          <c:showVal val="0"/>
          <c:showCatName val="0"/>
          <c:showSerName val="0"/>
          <c:showPercent val="0"/>
          <c:showBubbleSize val="0"/>
        </c:dLbls>
        <c:axId val="105487744"/>
        <c:axId val="105497728"/>
      </c:scatterChart>
      <c:valAx>
        <c:axId val="105487744"/>
        <c:scaling>
          <c:orientation val="minMax"/>
          <c:max val="100"/>
          <c:min val="0"/>
        </c:scaling>
        <c:delete val="0"/>
        <c:axPos val="b"/>
        <c:numFmt formatCode="0" sourceLinked="0"/>
        <c:majorTickMark val="out"/>
        <c:minorTickMark val="none"/>
        <c:tickLblPos val="nextTo"/>
        <c:crossAx val="105497728"/>
        <c:crosses val="autoZero"/>
        <c:crossBetween val="midCat"/>
      </c:valAx>
      <c:valAx>
        <c:axId val="105497728"/>
        <c:scaling>
          <c:orientation val="minMax"/>
        </c:scaling>
        <c:delete val="0"/>
        <c:axPos val="l"/>
        <c:majorGridlines/>
        <c:numFmt formatCode="0" sourceLinked="0"/>
        <c:majorTickMark val="out"/>
        <c:minorTickMark val="none"/>
        <c:tickLblPos val="nextTo"/>
        <c:crossAx val="105487744"/>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28.51</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59.12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05670912"/>
        <c:axId val="105684992"/>
      </c:scatterChart>
      <c:valAx>
        <c:axId val="105670912"/>
        <c:scaling>
          <c:orientation val="minMax"/>
          <c:max val="100"/>
          <c:min val="0"/>
        </c:scaling>
        <c:delete val="0"/>
        <c:axPos val="b"/>
        <c:numFmt formatCode="0" sourceLinked="0"/>
        <c:majorTickMark val="out"/>
        <c:minorTickMark val="none"/>
        <c:tickLblPos val="nextTo"/>
        <c:crossAx val="105684992"/>
        <c:crosses val="autoZero"/>
        <c:crossBetween val="midCat"/>
      </c:valAx>
      <c:valAx>
        <c:axId val="105684992"/>
        <c:scaling>
          <c:orientation val="minMax"/>
          <c:min val="0"/>
        </c:scaling>
        <c:delete val="0"/>
        <c:axPos val="l"/>
        <c:majorGridlines/>
        <c:numFmt formatCode="0" sourceLinked="0"/>
        <c:majorTickMark val="out"/>
        <c:minorTickMark val="none"/>
        <c:tickLblPos val="nextTo"/>
        <c:crossAx val="105670912"/>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28.51</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59.12</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05518208"/>
        <c:axId val="105519744"/>
      </c:scatterChart>
      <c:valAx>
        <c:axId val="105518208"/>
        <c:scaling>
          <c:orientation val="minMax"/>
          <c:min val="0"/>
        </c:scaling>
        <c:delete val="0"/>
        <c:axPos val="b"/>
        <c:numFmt formatCode="0" sourceLinked="0"/>
        <c:majorTickMark val="out"/>
        <c:minorTickMark val="none"/>
        <c:tickLblPos val="nextTo"/>
        <c:crossAx val="105519744"/>
        <c:crosses val="autoZero"/>
        <c:crossBetween val="midCat"/>
      </c:valAx>
      <c:valAx>
        <c:axId val="105519744"/>
        <c:scaling>
          <c:orientation val="minMax"/>
          <c:min val="0"/>
        </c:scaling>
        <c:delete val="0"/>
        <c:axPos val="l"/>
        <c:majorGridlines/>
        <c:numFmt formatCode="0" sourceLinked="0"/>
        <c:majorTickMark val="out"/>
        <c:minorTickMark val="none"/>
        <c:tickLblPos val="nextTo"/>
        <c:crossAx val="10551820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48</c:v>
                </c:pt>
                <c:pt idx="3">
                  <c:v>72</c:v>
                </c:pt>
                <c:pt idx="4">
                  <c:v>85</c:v>
                </c:pt>
                <c:pt idx="5">
                  <c:v>152</c:v>
                </c:pt>
              </c:numCache>
            </c:numRef>
          </c:xVal>
          <c:yVal>
            <c:numRef>
              <c:f>STEM_Geom!$Q$13:$Q$37</c:f>
              <c:numCache>
                <c:formatCode>0.00</c:formatCode>
                <c:ptCount val="25"/>
                <c:pt idx="0">
                  <c:v>51.184229698353541</c:v>
                </c:pt>
                <c:pt idx="1">
                  <c:v>76.394372684109754</c:v>
                </c:pt>
                <c:pt idx="2">
                  <c:v>70.983104618985323</c:v>
                </c:pt>
                <c:pt idx="3">
                  <c:v>63.661977236758133</c:v>
                </c:pt>
                <c:pt idx="4">
                  <c:v>64.298597009125714</c:v>
                </c:pt>
                <c:pt idx="5">
                  <c:v>61.083667158669428</c:v>
                </c:pt>
              </c:numCache>
            </c:numRef>
          </c:yVal>
          <c:smooth val="0"/>
        </c:ser>
        <c:dLbls>
          <c:showLegendKey val="0"/>
          <c:showVal val="0"/>
          <c:showCatName val="0"/>
          <c:showSerName val="0"/>
          <c:showPercent val="0"/>
          <c:showBubbleSize val="0"/>
        </c:dLbls>
        <c:axId val="49836416"/>
        <c:axId val="49838336"/>
      </c:scatterChart>
      <c:valAx>
        <c:axId val="49836416"/>
        <c:scaling>
          <c:orientation val="minMax"/>
          <c:min val="0"/>
        </c:scaling>
        <c:delete val="0"/>
        <c:axPos val="b"/>
        <c:numFmt formatCode="0" sourceLinked="0"/>
        <c:majorTickMark val="out"/>
        <c:minorTickMark val="none"/>
        <c:tickLblPos val="nextTo"/>
        <c:crossAx val="49838336"/>
        <c:crosses val="autoZero"/>
        <c:crossBetween val="midCat"/>
      </c:valAx>
      <c:valAx>
        <c:axId val="49838336"/>
        <c:scaling>
          <c:orientation val="minMax"/>
          <c:min val="0"/>
        </c:scaling>
        <c:delete val="0"/>
        <c:axPos val="l"/>
        <c:majorGridlines/>
        <c:numFmt formatCode="0.0" sourceLinked="0"/>
        <c:majorTickMark val="out"/>
        <c:minorTickMark val="none"/>
        <c:tickLblPos val="nextTo"/>
        <c:crossAx val="49836416"/>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99.60526635064069</c:v>
                </c:pt>
                <c:pt idx="17">
                  <c:v>99.863469446707654</c:v>
                </c:pt>
                <c:pt idx="18">
                  <c:v>100</c:v>
                </c:pt>
              </c:numCache>
            </c:numRef>
          </c:xVal>
          <c:yVal>
            <c:numRef>
              <c:f>PINNAE_Geom!$N$13:$N$37</c:f>
              <c:numCache>
                <c:formatCode>0.00</c:formatCode>
                <c:ptCount val="25"/>
                <c:pt idx="0">
                  <c:v>0.20886536553092955</c:v>
                </c:pt>
                <c:pt idx="1">
                  <c:v>0.20886536553092955</c:v>
                </c:pt>
                <c:pt idx="2">
                  <c:v>0.16465431690373802</c:v>
                </c:pt>
                <c:pt idx="3">
                  <c:v>0.36</c:v>
                </c:pt>
                <c:pt idx="4">
                  <c:v>0.2399106847502481</c:v>
                </c:pt>
                <c:pt idx="5">
                  <c:v>0.49946658948064837</c:v>
                </c:pt>
                <c:pt idx="6">
                  <c:v>0.33817813430367183</c:v>
                </c:pt>
                <c:pt idx="7">
                  <c:v>0.63519268938140916</c:v>
                </c:pt>
                <c:pt idx="8">
                  <c:v>0.85257667407022353</c:v>
                </c:pt>
                <c:pt idx="9">
                  <c:v>1</c:v>
                </c:pt>
                <c:pt idx="10">
                  <c:v>0.92408203771088293</c:v>
                </c:pt>
                <c:pt idx="11">
                  <c:v>0.68732311537471968</c:v>
                </c:pt>
                <c:pt idx="12">
                  <c:v>0.66252894475686386</c:v>
                </c:pt>
                <c:pt idx="13">
                  <c:v>0.52534733708236847</c:v>
                </c:pt>
                <c:pt idx="14">
                  <c:v>0.54126695335759178</c:v>
                </c:pt>
                <c:pt idx="15">
                  <c:v>0.51784237512404885</c:v>
                </c:pt>
                <c:pt idx="16">
                  <c:v>0.47849818061528276</c:v>
                </c:pt>
                <c:pt idx="17">
                  <c:v>0.47099321865696325</c:v>
                </c:pt>
                <c:pt idx="18">
                  <c:v>0.4393814091961627</c:v>
                </c:pt>
              </c:numCache>
            </c:numRef>
          </c:yVal>
          <c:smooth val="0"/>
        </c:ser>
        <c:dLbls>
          <c:showLegendKey val="0"/>
          <c:showVal val="0"/>
          <c:showCatName val="0"/>
          <c:showSerName val="0"/>
          <c:showPercent val="0"/>
          <c:showBubbleSize val="0"/>
        </c:dLbls>
        <c:axId val="111634304"/>
        <c:axId val="111640576"/>
      </c:scatterChart>
      <c:valAx>
        <c:axId val="111634304"/>
        <c:scaling>
          <c:orientation val="minMax"/>
          <c:max val="100"/>
          <c:min val="0"/>
        </c:scaling>
        <c:delete val="0"/>
        <c:axPos val="b"/>
        <c:numFmt formatCode="0" sourceLinked="0"/>
        <c:majorTickMark val="out"/>
        <c:minorTickMark val="none"/>
        <c:tickLblPos val="nextTo"/>
        <c:crossAx val="111640576"/>
        <c:crosses val="autoZero"/>
        <c:crossBetween val="midCat"/>
      </c:valAx>
      <c:valAx>
        <c:axId val="111640576"/>
        <c:scaling>
          <c:orientation val="minMax"/>
          <c:max val="1"/>
          <c:min val="0"/>
        </c:scaling>
        <c:delete val="0"/>
        <c:axPos val="l"/>
        <c:majorGridlines/>
        <c:numFmt formatCode="0.0" sourceLinked="0"/>
        <c:majorTickMark val="out"/>
        <c:minorTickMark val="none"/>
        <c:tickLblPos val="nextTo"/>
        <c:crossAx val="111634304"/>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11655936"/>
        <c:axId val="111678208"/>
      </c:scatterChart>
      <c:valAx>
        <c:axId val="111655936"/>
        <c:scaling>
          <c:orientation val="minMax"/>
          <c:max val="100"/>
          <c:min val="0"/>
        </c:scaling>
        <c:delete val="0"/>
        <c:axPos val="b"/>
        <c:numFmt formatCode="0" sourceLinked="0"/>
        <c:majorTickMark val="out"/>
        <c:minorTickMark val="none"/>
        <c:tickLblPos val="nextTo"/>
        <c:crossAx val="111678208"/>
        <c:crosses val="autoZero"/>
        <c:crossBetween val="midCat"/>
      </c:valAx>
      <c:valAx>
        <c:axId val="111678208"/>
        <c:scaling>
          <c:orientation val="minMax"/>
          <c:max val="1"/>
          <c:min val="0"/>
        </c:scaling>
        <c:delete val="0"/>
        <c:axPos val="l"/>
        <c:majorGridlines/>
        <c:numFmt formatCode="0.0" sourceLinked="0"/>
        <c:majorTickMark val="out"/>
        <c:minorTickMark val="none"/>
        <c:tickLblPos val="nextTo"/>
        <c:crossAx val="111655936"/>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99.60526635064069</c:v>
                </c:pt>
                <c:pt idx="17">
                  <c:v>99.863469446707654</c:v>
                </c:pt>
                <c:pt idx="18">
                  <c:v>100</c:v>
                </c:pt>
              </c:numCache>
            </c:numRef>
          </c:xVal>
          <c:yVal>
            <c:numRef>
              <c:f>PINNAE_Geom!$Z$13:$Z$37</c:f>
              <c:numCache>
                <c:formatCode>0.00</c:formatCode>
                <c:ptCount val="25"/>
                <c:pt idx="0">
                  <c:v>0.34158042894057722</c:v>
                </c:pt>
                <c:pt idx="1">
                  <c:v>0.50982153573220479</c:v>
                </c:pt>
                <c:pt idx="2">
                  <c:v>0.37003175980563258</c:v>
                </c:pt>
                <c:pt idx="3">
                  <c:v>0.65596539238271234</c:v>
                </c:pt>
                <c:pt idx="4">
                  <c:v>0.63914576693700176</c:v>
                </c:pt>
                <c:pt idx="5">
                  <c:v>0.75239791160478631</c:v>
                </c:pt>
                <c:pt idx="6">
                  <c:v>0.69380954963556096</c:v>
                </c:pt>
                <c:pt idx="7">
                  <c:v>0.77089949959506787</c:v>
                </c:pt>
                <c:pt idx="8">
                  <c:v>0.86340743954647603</c:v>
                </c:pt>
                <c:pt idx="9">
                  <c:v>0.99235790129692369</c:v>
                </c:pt>
                <c:pt idx="10">
                  <c:v>1</c:v>
                </c:pt>
                <c:pt idx="11">
                  <c:v>0.92712756924962036</c:v>
                </c:pt>
                <c:pt idx="12">
                  <c:v>0.75740723272550825</c:v>
                </c:pt>
                <c:pt idx="13">
                  <c:v>0.52214738966252716</c:v>
                </c:pt>
                <c:pt idx="14">
                  <c:v>0.52168554211592766</c:v>
                </c:pt>
                <c:pt idx="15">
                  <c:v>0.50879366973274487</c:v>
                </c:pt>
                <c:pt idx="16">
                  <c:v>0.50951428299105583</c:v>
                </c:pt>
                <c:pt idx="17">
                  <c:v>0.49409629299915447</c:v>
                </c:pt>
                <c:pt idx="18">
                  <c:v>0.4386402672723887</c:v>
                </c:pt>
              </c:numCache>
            </c:numRef>
          </c:yVal>
          <c:smooth val="0"/>
        </c:ser>
        <c:dLbls>
          <c:showLegendKey val="0"/>
          <c:showVal val="0"/>
          <c:showCatName val="0"/>
          <c:showSerName val="0"/>
          <c:showPercent val="0"/>
          <c:showBubbleSize val="0"/>
        </c:dLbls>
        <c:axId val="111684992"/>
        <c:axId val="111699456"/>
      </c:scatterChart>
      <c:valAx>
        <c:axId val="111684992"/>
        <c:scaling>
          <c:orientation val="minMax"/>
          <c:max val="100"/>
          <c:min val="0"/>
        </c:scaling>
        <c:delete val="0"/>
        <c:axPos val="b"/>
        <c:numFmt formatCode="0" sourceLinked="0"/>
        <c:majorTickMark val="out"/>
        <c:minorTickMark val="none"/>
        <c:tickLblPos val="nextTo"/>
        <c:crossAx val="111699456"/>
        <c:crosses val="autoZero"/>
        <c:crossBetween val="midCat"/>
      </c:valAx>
      <c:valAx>
        <c:axId val="111699456"/>
        <c:scaling>
          <c:orientation val="minMax"/>
          <c:max val="1"/>
          <c:min val="0"/>
        </c:scaling>
        <c:delete val="0"/>
        <c:axPos val="l"/>
        <c:majorGridlines/>
        <c:numFmt formatCode="0.0" sourceLinked="0"/>
        <c:majorTickMark val="out"/>
        <c:minorTickMark val="none"/>
        <c:tickLblPos val="nextTo"/>
        <c:crossAx val="111684992"/>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11727360"/>
        <c:axId val="111728896"/>
      </c:scatterChart>
      <c:valAx>
        <c:axId val="111727360"/>
        <c:scaling>
          <c:orientation val="minMax"/>
          <c:max val="100"/>
          <c:min val="0"/>
        </c:scaling>
        <c:delete val="0"/>
        <c:axPos val="b"/>
        <c:numFmt formatCode="0" sourceLinked="0"/>
        <c:majorTickMark val="out"/>
        <c:minorTickMark val="none"/>
        <c:tickLblPos val="nextTo"/>
        <c:crossAx val="111728896"/>
        <c:crosses val="autoZero"/>
        <c:crossBetween val="midCat"/>
      </c:valAx>
      <c:valAx>
        <c:axId val="111728896"/>
        <c:scaling>
          <c:orientation val="minMax"/>
          <c:max val="1"/>
          <c:min val="0"/>
        </c:scaling>
        <c:delete val="0"/>
        <c:axPos val="l"/>
        <c:majorGridlines/>
        <c:numFmt formatCode="0.0" sourceLinked="0"/>
        <c:majorTickMark val="out"/>
        <c:minorTickMark val="none"/>
        <c:tickLblPos val="nextTo"/>
        <c:crossAx val="111727360"/>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99.60526635064069</c:v>
                </c:pt>
                <c:pt idx="17">
                  <c:v>99.863469446707654</c:v>
                </c:pt>
                <c:pt idx="18">
                  <c:v>100</c:v>
                </c:pt>
              </c:numCache>
            </c:numRef>
          </c:xVal>
          <c:yVal>
            <c:numRef>
              <c:f>PINNAE_Geom!$F$13:$F$37</c:f>
              <c:numCache>
                <c:formatCode>0.00</c:formatCode>
                <c:ptCount val="25"/>
                <c:pt idx="0">
                  <c:v>0.12515521553626602</c:v>
                </c:pt>
                <c:pt idx="1">
                  <c:v>0.12515521553626602</c:v>
                </c:pt>
                <c:pt idx="2">
                  <c:v>0.24937472414300427</c:v>
                </c:pt>
                <c:pt idx="3">
                  <c:v>0.25791325049821445</c:v>
                </c:pt>
                <c:pt idx="4">
                  <c:v>0.31498388326400684</c:v>
                </c:pt>
                <c:pt idx="5">
                  <c:v>0.7677004560835663</c:v>
                </c:pt>
                <c:pt idx="6">
                  <c:v>0.67198764160659119</c:v>
                </c:pt>
                <c:pt idx="7">
                  <c:v>1</c:v>
                </c:pt>
                <c:pt idx="8">
                  <c:v>0.88447844637340001</c:v>
                </c:pt>
                <c:pt idx="9">
                  <c:v>0.8260730001203741</c:v>
                </c:pt>
                <c:pt idx="10">
                  <c:v>0.74901226476921645</c:v>
                </c:pt>
                <c:pt idx="11">
                  <c:v>0.66186716361793607</c:v>
                </c:pt>
                <c:pt idx="12">
                  <c:v>0.52258349271737525</c:v>
                </c:pt>
                <c:pt idx="13">
                  <c:v>0.38416213035162572</c:v>
                </c:pt>
                <c:pt idx="14">
                  <c:v>0.36538178608209504</c:v>
                </c:pt>
                <c:pt idx="15">
                  <c:v>0.34921288803884071</c:v>
                </c:pt>
                <c:pt idx="16">
                  <c:v>0.33478005002206856</c:v>
                </c:pt>
                <c:pt idx="17">
                  <c:v>0.32080329557157566</c:v>
                </c:pt>
                <c:pt idx="18">
                  <c:v>0.32212740915109606</c:v>
                </c:pt>
              </c:numCache>
            </c:numRef>
          </c:yVal>
          <c:smooth val="0"/>
        </c:ser>
        <c:dLbls>
          <c:showLegendKey val="0"/>
          <c:showVal val="0"/>
          <c:showCatName val="0"/>
          <c:showSerName val="0"/>
          <c:showPercent val="0"/>
          <c:showBubbleSize val="0"/>
        </c:dLbls>
        <c:axId val="111760896"/>
        <c:axId val="111762816"/>
      </c:scatterChart>
      <c:valAx>
        <c:axId val="111760896"/>
        <c:scaling>
          <c:orientation val="minMax"/>
          <c:max val="100"/>
          <c:min val="0"/>
        </c:scaling>
        <c:delete val="0"/>
        <c:axPos val="b"/>
        <c:numFmt formatCode="0" sourceLinked="0"/>
        <c:majorTickMark val="out"/>
        <c:minorTickMark val="none"/>
        <c:tickLblPos val="nextTo"/>
        <c:crossAx val="111762816"/>
        <c:crosses val="autoZero"/>
        <c:crossBetween val="midCat"/>
      </c:valAx>
      <c:valAx>
        <c:axId val="111762816"/>
        <c:scaling>
          <c:orientation val="minMax"/>
          <c:max val="1"/>
          <c:min val="0"/>
        </c:scaling>
        <c:delete val="0"/>
        <c:axPos val="l"/>
        <c:majorGridlines/>
        <c:numFmt formatCode="0.0" sourceLinked="0"/>
        <c:majorTickMark val="out"/>
        <c:minorTickMark val="none"/>
        <c:tickLblPos val="nextTo"/>
        <c:crossAx val="11176089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85</c:v>
                </c:pt>
              </c:numCache>
            </c:numRef>
          </c:xVal>
          <c:yVal>
            <c:numRef>
              <c:f>PINNAE_Geom!$D$13:$D$37</c:f>
              <c:numCache>
                <c:formatCode>0.00</c:formatCode>
                <c:ptCount val="25"/>
                <c:pt idx="0">
                  <c:v>8.8000000000000007</c:v>
                </c:pt>
                <c:pt idx="1">
                  <c:v>44</c:v>
                </c:pt>
                <c:pt idx="2">
                  <c:v>45.9</c:v>
                </c:pt>
                <c:pt idx="3">
                  <c:v>50</c:v>
                </c:pt>
              </c:numCache>
            </c:numRef>
          </c:yVal>
          <c:smooth val="0"/>
        </c:ser>
        <c:dLbls>
          <c:showLegendKey val="0"/>
          <c:showVal val="0"/>
          <c:showCatName val="0"/>
          <c:showSerName val="0"/>
          <c:showPercent val="0"/>
          <c:showBubbleSize val="0"/>
        </c:dLbls>
        <c:axId val="111794432"/>
        <c:axId val="111796608"/>
      </c:scatterChart>
      <c:valAx>
        <c:axId val="111794432"/>
        <c:scaling>
          <c:orientation val="minMax"/>
          <c:min val="0"/>
        </c:scaling>
        <c:delete val="0"/>
        <c:axPos val="b"/>
        <c:numFmt formatCode="0" sourceLinked="0"/>
        <c:majorTickMark val="out"/>
        <c:minorTickMark val="none"/>
        <c:tickLblPos val="nextTo"/>
        <c:crossAx val="111796608"/>
        <c:crosses val="autoZero"/>
        <c:crossBetween val="midCat"/>
        <c:majorUnit val="100"/>
      </c:valAx>
      <c:valAx>
        <c:axId val="111796608"/>
        <c:scaling>
          <c:orientation val="minMax"/>
          <c:min val="0"/>
        </c:scaling>
        <c:delete val="0"/>
        <c:axPos val="l"/>
        <c:majorGridlines/>
        <c:numFmt formatCode="0" sourceLinked="0"/>
        <c:majorTickMark val="out"/>
        <c:minorTickMark val="none"/>
        <c:tickLblPos val="nextTo"/>
        <c:crossAx val="111794432"/>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85</c:v>
                </c:pt>
              </c:numCache>
            </c:numRef>
          </c:xVal>
          <c:yVal>
            <c:numRef>
              <c:f>PINNAE_Geom!$X$13:$X$37</c:f>
              <c:numCache>
                <c:formatCode>0.00</c:formatCode>
                <c:ptCount val="25"/>
                <c:pt idx="0">
                  <c:v>0.3</c:v>
                </c:pt>
                <c:pt idx="1">
                  <c:v>0.35</c:v>
                </c:pt>
                <c:pt idx="2">
                  <c:v>0.7</c:v>
                </c:pt>
                <c:pt idx="3">
                  <c:v>1.8</c:v>
                </c:pt>
              </c:numCache>
            </c:numRef>
          </c:yVal>
          <c:smooth val="0"/>
        </c:ser>
        <c:dLbls>
          <c:showLegendKey val="0"/>
          <c:showVal val="0"/>
          <c:showCatName val="0"/>
          <c:showSerName val="0"/>
          <c:showPercent val="0"/>
          <c:showBubbleSize val="0"/>
        </c:dLbls>
        <c:axId val="111803392"/>
        <c:axId val="113321088"/>
      </c:scatterChart>
      <c:valAx>
        <c:axId val="111803392"/>
        <c:scaling>
          <c:orientation val="minMax"/>
          <c:min val="0"/>
        </c:scaling>
        <c:delete val="0"/>
        <c:axPos val="b"/>
        <c:numFmt formatCode="0" sourceLinked="0"/>
        <c:majorTickMark val="out"/>
        <c:minorTickMark val="none"/>
        <c:tickLblPos val="nextTo"/>
        <c:crossAx val="113321088"/>
        <c:crosses val="autoZero"/>
        <c:crossBetween val="midCat"/>
      </c:valAx>
      <c:valAx>
        <c:axId val="113321088"/>
        <c:scaling>
          <c:orientation val="minMax"/>
          <c:min val="0"/>
        </c:scaling>
        <c:delete val="0"/>
        <c:axPos val="l"/>
        <c:majorGridlines/>
        <c:numFmt formatCode="0.0" sourceLinked="0"/>
        <c:majorTickMark val="out"/>
        <c:minorTickMark val="none"/>
        <c:tickLblPos val="nextTo"/>
        <c:crossAx val="111803392"/>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85</c:v>
                </c:pt>
              </c:numCache>
            </c:numRef>
          </c:xVal>
          <c:yVal>
            <c:numRef>
              <c:f>PINNAE_Geom!$L$13:$L$37</c:f>
              <c:numCache>
                <c:formatCode>0.00</c:formatCode>
                <c:ptCount val="25"/>
                <c:pt idx="0">
                  <c:v>1.25</c:v>
                </c:pt>
                <c:pt idx="1">
                  <c:v>2.5</c:v>
                </c:pt>
                <c:pt idx="2">
                  <c:v>3.3</c:v>
                </c:pt>
                <c:pt idx="3">
                  <c:v>3.5</c:v>
                </c:pt>
              </c:numCache>
            </c:numRef>
          </c:yVal>
          <c:smooth val="0"/>
        </c:ser>
        <c:dLbls>
          <c:showLegendKey val="0"/>
          <c:showVal val="0"/>
          <c:showCatName val="0"/>
          <c:showSerName val="0"/>
          <c:showPercent val="0"/>
          <c:showBubbleSize val="0"/>
        </c:dLbls>
        <c:axId val="113348608"/>
        <c:axId val="113350528"/>
      </c:scatterChart>
      <c:valAx>
        <c:axId val="113348608"/>
        <c:scaling>
          <c:orientation val="minMax"/>
          <c:min val="0"/>
        </c:scaling>
        <c:delete val="0"/>
        <c:axPos val="b"/>
        <c:numFmt formatCode="0" sourceLinked="0"/>
        <c:majorTickMark val="out"/>
        <c:minorTickMark val="none"/>
        <c:tickLblPos val="nextTo"/>
        <c:crossAx val="113350528"/>
        <c:crosses val="autoZero"/>
        <c:crossBetween val="midCat"/>
      </c:valAx>
      <c:valAx>
        <c:axId val="113350528"/>
        <c:scaling>
          <c:orientation val="minMax"/>
          <c:min val="0"/>
        </c:scaling>
        <c:delete val="0"/>
        <c:axPos val="l"/>
        <c:majorGridlines/>
        <c:numFmt formatCode="0" sourceLinked="0"/>
        <c:majorTickMark val="out"/>
        <c:minorTickMark val="none"/>
        <c:tickLblPos val="nextTo"/>
        <c:crossAx val="113348608"/>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295000</c:v>
                </c:pt>
                <c:pt idx="1">
                  <c:v>261000</c:v>
                </c:pt>
                <c:pt idx="2">
                  <c:v>243000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40</c:v>
                </c:pt>
                <c:pt idx="1">
                  <c:v>30</c:v>
                </c:pt>
                <c:pt idx="2">
                  <c:v>20</c:v>
                </c:pt>
              </c:numCache>
            </c:numRef>
          </c:yVal>
          <c:smooth val="0"/>
        </c:ser>
        <c:dLbls>
          <c:showLegendKey val="0"/>
          <c:showVal val="0"/>
          <c:showCatName val="0"/>
          <c:showSerName val="0"/>
          <c:showPercent val="0"/>
          <c:showBubbleSize val="0"/>
        </c:dLbls>
        <c:axId val="113362816"/>
        <c:axId val="113364352"/>
      </c:scatterChart>
      <c:valAx>
        <c:axId val="113362816"/>
        <c:scaling>
          <c:orientation val="minMax"/>
          <c:max val="100"/>
          <c:min val="0"/>
        </c:scaling>
        <c:delete val="0"/>
        <c:axPos val="b"/>
        <c:numFmt formatCode="0" sourceLinked="0"/>
        <c:majorTickMark val="out"/>
        <c:minorTickMark val="none"/>
        <c:tickLblPos val="nextTo"/>
        <c:crossAx val="113364352"/>
        <c:crosses val="autoZero"/>
        <c:crossBetween val="midCat"/>
      </c:valAx>
      <c:valAx>
        <c:axId val="113364352"/>
        <c:scaling>
          <c:orientation val="minMax"/>
          <c:min val="0"/>
        </c:scaling>
        <c:delete val="0"/>
        <c:axPos val="l"/>
        <c:majorGridlines/>
        <c:numFmt formatCode="0" sourceLinked="0"/>
        <c:majorTickMark val="out"/>
        <c:minorTickMark val="none"/>
        <c:tickLblPos val="nextTo"/>
        <c:crossAx val="113362816"/>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113387392"/>
        <c:axId val="113393664"/>
      </c:scatterChart>
      <c:valAx>
        <c:axId val="113387392"/>
        <c:scaling>
          <c:orientation val="minMax"/>
          <c:max val="100"/>
          <c:min val="0"/>
        </c:scaling>
        <c:delete val="0"/>
        <c:axPos val="b"/>
        <c:numFmt formatCode="0" sourceLinked="0"/>
        <c:majorTickMark val="out"/>
        <c:minorTickMark val="none"/>
        <c:tickLblPos val="nextTo"/>
        <c:crossAx val="113393664"/>
        <c:crosses val="autoZero"/>
        <c:crossBetween val="midCat"/>
      </c:valAx>
      <c:valAx>
        <c:axId val="113393664"/>
        <c:scaling>
          <c:orientation val="minMax"/>
          <c:min val="0"/>
        </c:scaling>
        <c:delete val="0"/>
        <c:axPos val="l"/>
        <c:majorGridlines/>
        <c:numFmt formatCode="0" sourceLinked="0"/>
        <c:majorTickMark val="out"/>
        <c:minorTickMark val="none"/>
        <c:tickLblPos val="nextTo"/>
        <c:crossAx val="11338739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20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58373632"/>
        <c:axId val="58375168"/>
      </c:scatterChart>
      <c:valAx>
        <c:axId val="58373632"/>
        <c:scaling>
          <c:orientation val="minMax"/>
          <c:min val="0"/>
        </c:scaling>
        <c:delete val="0"/>
        <c:axPos val="b"/>
        <c:numFmt formatCode="0" sourceLinked="0"/>
        <c:majorTickMark val="out"/>
        <c:minorTickMark val="none"/>
        <c:tickLblPos val="nextTo"/>
        <c:crossAx val="58375168"/>
        <c:crosses val="autoZero"/>
        <c:crossBetween val="midCat"/>
      </c:valAx>
      <c:valAx>
        <c:axId val="58375168"/>
        <c:scaling>
          <c:orientation val="minMax"/>
          <c:max val="1"/>
          <c:min val="0"/>
        </c:scaling>
        <c:delete val="0"/>
        <c:axPos val="l"/>
        <c:majorGridlines/>
        <c:numFmt formatCode="0.00" sourceLinked="0"/>
        <c:majorTickMark val="out"/>
        <c:minorTickMark val="none"/>
        <c:tickLblPos val="nextTo"/>
        <c:crossAx val="58373632"/>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32</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113405312"/>
        <c:axId val="112505984"/>
      </c:scatterChart>
      <c:valAx>
        <c:axId val="113405312"/>
        <c:scaling>
          <c:orientation val="minMax"/>
        </c:scaling>
        <c:delete val="0"/>
        <c:axPos val="b"/>
        <c:numFmt formatCode="0" sourceLinked="0"/>
        <c:majorTickMark val="out"/>
        <c:minorTickMark val="none"/>
        <c:tickLblPos val="nextTo"/>
        <c:crossAx val="112505984"/>
        <c:crosses val="autoZero"/>
        <c:crossBetween val="midCat"/>
      </c:valAx>
      <c:valAx>
        <c:axId val="112505984"/>
        <c:scaling>
          <c:orientation val="minMax"/>
          <c:max val="1"/>
          <c:min val="0"/>
        </c:scaling>
        <c:delete val="0"/>
        <c:axPos val="l"/>
        <c:majorGridlines/>
        <c:numFmt formatCode="0.00" sourceLinked="0"/>
        <c:majorTickMark val="out"/>
        <c:minorTickMark val="none"/>
        <c:tickLblPos val="nextTo"/>
        <c:crossAx val="113405312"/>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112521216"/>
        <c:axId val="112523136"/>
      </c:scatterChart>
      <c:valAx>
        <c:axId val="112521216"/>
        <c:scaling>
          <c:orientation val="minMax"/>
          <c:max val="100"/>
          <c:min val="0"/>
        </c:scaling>
        <c:delete val="0"/>
        <c:axPos val="b"/>
        <c:numFmt formatCode="0" sourceLinked="0"/>
        <c:majorTickMark val="out"/>
        <c:minorTickMark val="none"/>
        <c:tickLblPos val="nextTo"/>
        <c:crossAx val="112523136"/>
        <c:crosses val="autoZero"/>
        <c:crossBetween val="midCat"/>
      </c:valAx>
      <c:valAx>
        <c:axId val="112523136"/>
        <c:scaling>
          <c:orientation val="minMax"/>
          <c:max val="100"/>
          <c:min val="0"/>
        </c:scaling>
        <c:delete val="0"/>
        <c:axPos val="l"/>
        <c:majorGridlines/>
        <c:numFmt formatCode="0.0" sourceLinked="0"/>
        <c:majorTickMark val="out"/>
        <c:minorTickMark val="none"/>
        <c:tickLblPos val="nextTo"/>
        <c:crossAx val="11252121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pt idx="2">
                  <c:v>200</c:v>
                </c:pt>
              </c:numCache>
            </c:numRef>
          </c:xVal>
          <c:yVal>
            <c:numRef>
              <c:f>STALK_Geom!$D$13:$D$37</c:f>
              <c:numCache>
                <c:formatCode>0.00</c:formatCode>
                <c:ptCount val="25"/>
                <c:pt idx="0">
                  <c:v>100</c:v>
                </c:pt>
                <c:pt idx="1">
                  <c:v>200</c:v>
                </c:pt>
                <c:pt idx="2">
                  <c:v>250</c:v>
                </c:pt>
              </c:numCache>
            </c:numRef>
          </c:yVal>
          <c:smooth val="0"/>
        </c:ser>
        <c:dLbls>
          <c:showLegendKey val="0"/>
          <c:showVal val="0"/>
          <c:showCatName val="0"/>
          <c:showSerName val="0"/>
          <c:showPercent val="0"/>
          <c:showBubbleSize val="0"/>
        </c:dLbls>
        <c:axId val="115174016"/>
        <c:axId val="115176192"/>
      </c:scatterChart>
      <c:valAx>
        <c:axId val="115174016"/>
        <c:scaling>
          <c:orientation val="minMax"/>
        </c:scaling>
        <c:delete val="0"/>
        <c:axPos val="b"/>
        <c:numFmt formatCode="0" sourceLinked="0"/>
        <c:majorTickMark val="out"/>
        <c:minorTickMark val="none"/>
        <c:tickLblPos val="nextTo"/>
        <c:crossAx val="115176192"/>
        <c:crosses val="autoZero"/>
        <c:crossBetween val="midCat"/>
      </c:valAx>
      <c:valAx>
        <c:axId val="115176192"/>
        <c:scaling>
          <c:orientation val="minMax"/>
          <c:min val="0"/>
        </c:scaling>
        <c:delete val="0"/>
        <c:axPos val="l"/>
        <c:majorGridlines/>
        <c:numFmt formatCode="0" sourceLinked="0"/>
        <c:majorTickMark val="out"/>
        <c:minorTickMark val="none"/>
        <c:tickLblPos val="nextTo"/>
        <c:crossAx val="115174016"/>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15187072"/>
        <c:axId val="115197440"/>
      </c:scatterChart>
      <c:valAx>
        <c:axId val="115187072"/>
        <c:scaling>
          <c:orientation val="minMax"/>
        </c:scaling>
        <c:delete val="0"/>
        <c:axPos val="b"/>
        <c:numFmt formatCode="0" sourceLinked="0"/>
        <c:majorTickMark val="out"/>
        <c:minorTickMark val="none"/>
        <c:tickLblPos val="nextTo"/>
        <c:crossAx val="115197440"/>
        <c:crosses val="autoZero"/>
        <c:crossBetween val="midCat"/>
      </c:valAx>
      <c:valAx>
        <c:axId val="115197440"/>
        <c:scaling>
          <c:orientation val="minMax"/>
          <c:min val="0"/>
        </c:scaling>
        <c:delete val="0"/>
        <c:axPos val="l"/>
        <c:majorGridlines/>
        <c:numFmt formatCode="0" sourceLinked="0"/>
        <c:majorTickMark val="out"/>
        <c:minorTickMark val="none"/>
        <c:tickLblPos val="nextTo"/>
        <c:crossAx val="115187072"/>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pt idx="4">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15491584"/>
        <c:axId val="115493120"/>
      </c:scatterChart>
      <c:valAx>
        <c:axId val="115491584"/>
        <c:scaling>
          <c:orientation val="minMax"/>
          <c:max val="100"/>
          <c:min val="0"/>
        </c:scaling>
        <c:delete val="0"/>
        <c:axPos val="b"/>
        <c:numFmt formatCode="0" sourceLinked="0"/>
        <c:majorTickMark val="out"/>
        <c:minorTickMark val="none"/>
        <c:tickLblPos val="nextTo"/>
        <c:crossAx val="115493120"/>
        <c:crosses val="autoZero"/>
        <c:crossBetween val="midCat"/>
      </c:valAx>
      <c:valAx>
        <c:axId val="115493120"/>
        <c:scaling>
          <c:orientation val="minMax"/>
          <c:max val="1"/>
          <c:min val="0"/>
        </c:scaling>
        <c:delete val="0"/>
        <c:axPos val="l"/>
        <c:majorGridlines/>
        <c:numFmt formatCode="0.0" sourceLinked="0"/>
        <c:majorTickMark val="out"/>
        <c:minorTickMark val="none"/>
        <c:tickLblPos val="nextTo"/>
        <c:crossAx val="115491584"/>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15504640"/>
        <c:axId val="115506176"/>
      </c:scatterChart>
      <c:valAx>
        <c:axId val="115504640"/>
        <c:scaling>
          <c:orientation val="minMax"/>
          <c:max val="100"/>
          <c:min val="0"/>
        </c:scaling>
        <c:delete val="0"/>
        <c:axPos val="b"/>
        <c:numFmt formatCode="0" sourceLinked="0"/>
        <c:majorTickMark val="out"/>
        <c:minorTickMark val="none"/>
        <c:tickLblPos val="nextTo"/>
        <c:crossAx val="115506176"/>
        <c:crosses val="autoZero"/>
        <c:crossBetween val="midCat"/>
      </c:valAx>
      <c:valAx>
        <c:axId val="115506176"/>
        <c:scaling>
          <c:orientation val="minMax"/>
          <c:max val="1"/>
          <c:min val="0"/>
        </c:scaling>
        <c:delete val="0"/>
        <c:axPos val="l"/>
        <c:majorGridlines/>
        <c:numFmt formatCode="0.0" sourceLinked="0"/>
        <c:majorTickMark val="out"/>
        <c:minorTickMark val="none"/>
        <c:tickLblPos val="nextTo"/>
        <c:crossAx val="115504640"/>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115287936"/>
        <c:axId val="115294208"/>
      </c:scatterChart>
      <c:valAx>
        <c:axId val="115287936"/>
        <c:scaling>
          <c:orientation val="minMax"/>
        </c:scaling>
        <c:delete val="0"/>
        <c:axPos val="b"/>
        <c:numFmt formatCode="0" sourceLinked="0"/>
        <c:majorTickMark val="out"/>
        <c:minorTickMark val="none"/>
        <c:tickLblPos val="nextTo"/>
        <c:crossAx val="115294208"/>
        <c:crosses val="autoZero"/>
        <c:crossBetween val="midCat"/>
      </c:valAx>
      <c:valAx>
        <c:axId val="115294208"/>
        <c:scaling>
          <c:orientation val="minMax"/>
          <c:min val="0"/>
        </c:scaling>
        <c:delete val="0"/>
        <c:axPos val="l"/>
        <c:majorGridlines/>
        <c:numFmt formatCode="0" sourceLinked="0"/>
        <c:majorTickMark val="out"/>
        <c:minorTickMark val="none"/>
        <c:tickLblPos val="nextTo"/>
        <c:crossAx val="115287936"/>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5301376"/>
        <c:axId val="115315456"/>
      </c:scatterChart>
      <c:valAx>
        <c:axId val="115301376"/>
        <c:scaling>
          <c:orientation val="minMax"/>
          <c:max val="100"/>
          <c:min val="0"/>
        </c:scaling>
        <c:delete val="0"/>
        <c:axPos val="b"/>
        <c:numFmt formatCode="0" sourceLinked="0"/>
        <c:majorTickMark val="out"/>
        <c:minorTickMark val="none"/>
        <c:tickLblPos val="nextTo"/>
        <c:crossAx val="115315456"/>
        <c:crosses val="autoZero"/>
        <c:crossBetween val="midCat"/>
      </c:valAx>
      <c:valAx>
        <c:axId val="115315456"/>
        <c:scaling>
          <c:orientation val="minMax"/>
          <c:min val="0"/>
        </c:scaling>
        <c:delete val="0"/>
        <c:axPos val="l"/>
        <c:majorGridlines/>
        <c:numFmt formatCode="0" sourceLinked="0"/>
        <c:majorTickMark val="out"/>
        <c:minorTickMark val="none"/>
        <c:tickLblPos val="nextTo"/>
        <c:crossAx val="115301376"/>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15326976"/>
        <c:axId val="115328512"/>
      </c:scatterChart>
      <c:valAx>
        <c:axId val="115326976"/>
        <c:scaling>
          <c:orientation val="minMax"/>
          <c:max val="100"/>
          <c:min val="0"/>
        </c:scaling>
        <c:delete val="0"/>
        <c:axPos val="b"/>
        <c:numFmt formatCode="0" sourceLinked="0"/>
        <c:majorTickMark val="out"/>
        <c:minorTickMark val="none"/>
        <c:tickLblPos val="nextTo"/>
        <c:crossAx val="115328512"/>
        <c:crosses val="autoZero"/>
        <c:crossBetween val="midCat"/>
      </c:valAx>
      <c:valAx>
        <c:axId val="115328512"/>
        <c:scaling>
          <c:orientation val="minMax"/>
          <c:min val="0"/>
        </c:scaling>
        <c:delete val="0"/>
        <c:axPos val="l"/>
        <c:majorGridlines/>
        <c:numFmt formatCode="0" sourceLinked="0"/>
        <c:majorTickMark val="out"/>
        <c:minorTickMark val="none"/>
        <c:tickLblPos val="nextTo"/>
        <c:crossAx val="11532697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100</c:v>
                </c:pt>
                <c:pt idx="3">
                  <c:v>140</c:v>
                </c:pt>
                <c:pt idx="4">
                  <c:v>170</c:v>
                </c:pt>
              </c:numCache>
            </c:numRef>
          </c:yVal>
          <c:smooth val="0"/>
        </c:ser>
        <c:dLbls>
          <c:showLegendKey val="0"/>
          <c:showVal val="0"/>
          <c:showCatName val="0"/>
          <c:showSerName val="0"/>
          <c:showPercent val="0"/>
          <c:showBubbleSize val="0"/>
        </c:dLbls>
        <c:axId val="115357184"/>
        <c:axId val="115358720"/>
      </c:scatterChart>
      <c:valAx>
        <c:axId val="115357184"/>
        <c:scaling>
          <c:orientation val="minMax"/>
          <c:max val="100"/>
          <c:min val="0"/>
        </c:scaling>
        <c:delete val="0"/>
        <c:axPos val="b"/>
        <c:numFmt formatCode="0" sourceLinked="0"/>
        <c:majorTickMark val="out"/>
        <c:minorTickMark val="none"/>
        <c:tickLblPos val="nextTo"/>
        <c:crossAx val="115358720"/>
        <c:crosses val="autoZero"/>
        <c:crossBetween val="midCat"/>
      </c:valAx>
      <c:valAx>
        <c:axId val="115358720"/>
        <c:scaling>
          <c:orientation val="minMax"/>
          <c:min val="0"/>
        </c:scaling>
        <c:delete val="0"/>
        <c:axPos val="l"/>
        <c:majorGridlines/>
        <c:numFmt formatCode="0" sourceLinked="0"/>
        <c:majorTickMark val="out"/>
        <c:minorTickMark val="none"/>
        <c:tickLblPos val="nextTo"/>
        <c:crossAx val="11535718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12.504258943781943</c:v>
                </c:pt>
                <c:pt idx="2">
                  <c:v>49.069402266498791</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58387072"/>
        <c:axId val="85332352"/>
      </c:scatterChart>
      <c:valAx>
        <c:axId val="58387072"/>
        <c:scaling>
          <c:orientation val="minMax"/>
          <c:max val="100"/>
          <c:min val="0"/>
        </c:scaling>
        <c:delete val="0"/>
        <c:axPos val="b"/>
        <c:numFmt formatCode="0" sourceLinked="0"/>
        <c:majorTickMark val="out"/>
        <c:minorTickMark val="none"/>
        <c:tickLblPos val="nextTo"/>
        <c:crossAx val="85332352"/>
        <c:crosses val="autoZero"/>
        <c:crossBetween val="midCat"/>
      </c:valAx>
      <c:valAx>
        <c:axId val="85332352"/>
        <c:scaling>
          <c:orientation val="minMax"/>
          <c:min val="0"/>
        </c:scaling>
        <c:delete val="0"/>
        <c:axPos val="l"/>
        <c:majorGridlines/>
        <c:numFmt formatCode="0" sourceLinked="0"/>
        <c:majorTickMark val="out"/>
        <c:minorTickMark val="none"/>
        <c:tickLblPos val="nextTo"/>
        <c:crossAx val="58387072"/>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15386624"/>
        <c:axId val="115404800"/>
      </c:scatterChart>
      <c:valAx>
        <c:axId val="115386624"/>
        <c:scaling>
          <c:orientation val="minMax"/>
          <c:min val="0"/>
        </c:scaling>
        <c:delete val="0"/>
        <c:axPos val="b"/>
        <c:numFmt formatCode="0" sourceLinked="0"/>
        <c:majorTickMark val="out"/>
        <c:minorTickMark val="none"/>
        <c:tickLblPos val="nextTo"/>
        <c:crossAx val="115404800"/>
        <c:crosses val="autoZero"/>
        <c:crossBetween val="midCat"/>
      </c:valAx>
      <c:valAx>
        <c:axId val="115404800"/>
        <c:scaling>
          <c:orientation val="minMax"/>
          <c:max val="1"/>
          <c:min val="0"/>
        </c:scaling>
        <c:delete val="0"/>
        <c:axPos val="l"/>
        <c:majorGridlines/>
        <c:numFmt formatCode="0.00" sourceLinked="0"/>
        <c:majorTickMark val="out"/>
        <c:minorTickMark val="none"/>
        <c:tickLblPos val="nextTo"/>
        <c:crossAx val="11538662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15428352"/>
        <c:axId val="115434240"/>
      </c:scatterChart>
      <c:valAx>
        <c:axId val="115428352"/>
        <c:scaling>
          <c:orientation val="minMax"/>
          <c:min val="0"/>
        </c:scaling>
        <c:delete val="0"/>
        <c:axPos val="b"/>
        <c:numFmt formatCode="0" sourceLinked="0"/>
        <c:majorTickMark val="out"/>
        <c:minorTickMark val="none"/>
        <c:tickLblPos val="nextTo"/>
        <c:crossAx val="115434240"/>
        <c:crosses val="autoZero"/>
        <c:crossBetween val="midCat"/>
      </c:valAx>
      <c:valAx>
        <c:axId val="115434240"/>
        <c:scaling>
          <c:orientation val="minMax"/>
          <c:max val="1"/>
          <c:min val="0"/>
        </c:scaling>
        <c:delete val="0"/>
        <c:axPos val="l"/>
        <c:majorGridlines/>
        <c:numFmt formatCode="0.00" sourceLinked="0"/>
        <c:majorTickMark val="out"/>
        <c:minorTickMark val="none"/>
        <c:tickLblPos val="nextTo"/>
        <c:crossAx val="115428352"/>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13742592"/>
        <c:axId val="113744128"/>
      </c:scatterChart>
      <c:valAx>
        <c:axId val="113742592"/>
        <c:scaling>
          <c:orientation val="minMax"/>
        </c:scaling>
        <c:delete val="0"/>
        <c:axPos val="b"/>
        <c:numFmt formatCode="0" sourceLinked="0"/>
        <c:majorTickMark val="out"/>
        <c:minorTickMark val="none"/>
        <c:tickLblPos val="nextTo"/>
        <c:crossAx val="113744128"/>
        <c:crosses val="autoZero"/>
        <c:crossBetween val="midCat"/>
      </c:valAx>
      <c:valAx>
        <c:axId val="113744128"/>
        <c:scaling>
          <c:orientation val="minMax"/>
          <c:max val="1"/>
          <c:min val="0"/>
        </c:scaling>
        <c:delete val="0"/>
        <c:axPos val="l"/>
        <c:majorGridlines/>
        <c:numFmt formatCode="0.00" sourceLinked="0"/>
        <c:majorTickMark val="out"/>
        <c:minorTickMark val="none"/>
        <c:tickLblPos val="nextTo"/>
        <c:crossAx val="113742592"/>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113771648"/>
        <c:axId val="113773568"/>
      </c:scatterChart>
      <c:valAx>
        <c:axId val="113771648"/>
        <c:scaling>
          <c:orientation val="minMax"/>
          <c:max val="100"/>
          <c:min val="0"/>
        </c:scaling>
        <c:delete val="0"/>
        <c:axPos val="b"/>
        <c:numFmt formatCode="0" sourceLinked="0"/>
        <c:majorTickMark val="out"/>
        <c:minorTickMark val="none"/>
        <c:tickLblPos val="nextTo"/>
        <c:crossAx val="113773568"/>
        <c:crosses val="autoZero"/>
        <c:crossBetween val="midCat"/>
      </c:valAx>
      <c:valAx>
        <c:axId val="113773568"/>
        <c:scaling>
          <c:orientation val="minMax"/>
          <c:min val="0"/>
        </c:scaling>
        <c:delete val="0"/>
        <c:axPos val="l"/>
        <c:majorGridlines/>
        <c:numFmt formatCode="0.0" sourceLinked="0"/>
        <c:majorTickMark val="out"/>
        <c:minorTickMark val="none"/>
        <c:tickLblPos val="nextTo"/>
        <c:crossAx val="113771648"/>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113784704"/>
        <c:axId val="113803264"/>
      </c:scatterChart>
      <c:valAx>
        <c:axId val="113784704"/>
        <c:scaling>
          <c:orientation val="minMax"/>
          <c:max val="100"/>
          <c:min val="0"/>
        </c:scaling>
        <c:delete val="0"/>
        <c:axPos val="b"/>
        <c:numFmt formatCode="0" sourceLinked="0"/>
        <c:majorTickMark val="out"/>
        <c:minorTickMark val="none"/>
        <c:tickLblPos val="nextTo"/>
        <c:crossAx val="113803264"/>
        <c:crosses val="autoZero"/>
        <c:crossBetween val="midCat"/>
      </c:valAx>
      <c:valAx>
        <c:axId val="113803264"/>
        <c:scaling>
          <c:orientation val="minMax"/>
          <c:min val="0"/>
        </c:scaling>
        <c:delete val="0"/>
        <c:axPos val="l"/>
        <c:majorGridlines/>
        <c:numFmt formatCode="0" sourceLinked="0"/>
        <c:majorTickMark val="out"/>
        <c:minorTickMark val="none"/>
        <c:tickLblPos val="nextTo"/>
        <c:crossAx val="113784704"/>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13890048"/>
        <c:axId val="113891968"/>
      </c:scatterChart>
      <c:valAx>
        <c:axId val="113890048"/>
        <c:scaling>
          <c:orientation val="minMax"/>
        </c:scaling>
        <c:delete val="0"/>
        <c:axPos val="b"/>
        <c:numFmt formatCode="0" sourceLinked="0"/>
        <c:majorTickMark val="out"/>
        <c:minorTickMark val="none"/>
        <c:tickLblPos val="nextTo"/>
        <c:crossAx val="113891968"/>
        <c:crosses val="autoZero"/>
        <c:crossBetween val="midCat"/>
      </c:valAx>
      <c:valAx>
        <c:axId val="113891968"/>
        <c:scaling>
          <c:orientation val="minMax"/>
        </c:scaling>
        <c:delete val="0"/>
        <c:axPos val="l"/>
        <c:majorGridlines/>
        <c:numFmt formatCode="0" sourceLinked="0"/>
        <c:majorTickMark val="out"/>
        <c:minorTickMark val="none"/>
        <c:tickLblPos val="nextTo"/>
        <c:crossAx val="11389004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113911296"/>
        <c:axId val="113913216"/>
      </c:scatterChart>
      <c:valAx>
        <c:axId val="113911296"/>
        <c:scaling>
          <c:orientation val="minMax"/>
        </c:scaling>
        <c:delete val="0"/>
        <c:axPos val="b"/>
        <c:numFmt formatCode="0" sourceLinked="0"/>
        <c:majorTickMark val="out"/>
        <c:minorTickMark val="none"/>
        <c:tickLblPos val="nextTo"/>
        <c:crossAx val="113913216"/>
        <c:crosses val="autoZero"/>
        <c:crossBetween val="midCat"/>
      </c:valAx>
      <c:valAx>
        <c:axId val="113913216"/>
        <c:scaling>
          <c:orientation val="minMax"/>
        </c:scaling>
        <c:delete val="0"/>
        <c:axPos val="l"/>
        <c:majorGridlines/>
        <c:numFmt formatCode="0" sourceLinked="0"/>
        <c:majorTickMark val="out"/>
        <c:minorTickMark val="none"/>
        <c:tickLblPos val="nextTo"/>
        <c:crossAx val="113911296"/>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13924352"/>
        <c:axId val="113947008"/>
      </c:scatterChart>
      <c:valAx>
        <c:axId val="113924352"/>
        <c:scaling>
          <c:orientation val="minMax"/>
          <c:max val="100"/>
          <c:min val="0"/>
        </c:scaling>
        <c:delete val="0"/>
        <c:axPos val="b"/>
        <c:numFmt formatCode="0" sourceLinked="0"/>
        <c:majorTickMark val="out"/>
        <c:minorTickMark val="none"/>
        <c:tickLblPos val="nextTo"/>
        <c:crossAx val="113947008"/>
        <c:crosses val="autoZero"/>
        <c:crossBetween val="midCat"/>
      </c:valAx>
      <c:valAx>
        <c:axId val="113947008"/>
        <c:scaling>
          <c:orientation val="minMax"/>
          <c:max val="1"/>
          <c:min val="0"/>
        </c:scaling>
        <c:delete val="0"/>
        <c:axPos val="l"/>
        <c:majorGridlines/>
        <c:numFmt formatCode="0.0" sourceLinked="0"/>
        <c:majorTickMark val="out"/>
        <c:minorTickMark val="none"/>
        <c:tickLblPos val="nextTo"/>
        <c:crossAx val="113924352"/>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115936256"/>
        <c:axId val="115938432"/>
      </c:scatterChart>
      <c:valAx>
        <c:axId val="115936256"/>
        <c:scaling>
          <c:orientation val="minMax"/>
        </c:scaling>
        <c:delete val="0"/>
        <c:axPos val="b"/>
        <c:numFmt formatCode="0" sourceLinked="0"/>
        <c:majorTickMark val="out"/>
        <c:minorTickMark val="none"/>
        <c:tickLblPos val="nextTo"/>
        <c:crossAx val="115938432"/>
        <c:crosses val="autoZero"/>
        <c:crossBetween val="midCat"/>
      </c:valAx>
      <c:valAx>
        <c:axId val="115938432"/>
        <c:scaling>
          <c:orientation val="minMax"/>
        </c:scaling>
        <c:delete val="0"/>
        <c:axPos val="l"/>
        <c:majorGridlines/>
        <c:numFmt formatCode="0" sourceLinked="0"/>
        <c:majorTickMark val="out"/>
        <c:minorTickMark val="none"/>
        <c:tickLblPos val="nextTo"/>
        <c:crossAx val="115936256"/>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15965952"/>
        <c:axId val="115967872"/>
      </c:scatterChart>
      <c:valAx>
        <c:axId val="115965952"/>
        <c:scaling>
          <c:orientation val="minMax"/>
          <c:max val="100"/>
          <c:min val="0"/>
        </c:scaling>
        <c:delete val="0"/>
        <c:axPos val="b"/>
        <c:numFmt formatCode="0" sourceLinked="0"/>
        <c:majorTickMark val="out"/>
        <c:minorTickMark val="none"/>
        <c:tickLblPos val="nextTo"/>
        <c:crossAx val="115967872"/>
        <c:crosses val="autoZero"/>
        <c:crossBetween val="midCat"/>
      </c:valAx>
      <c:valAx>
        <c:axId val="115967872"/>
        <c:scaling>
          <c:orientation val="minMax"/>
          <c:max val="1"/>
          <c:min val="0"/>
        </c:scaling>
        <c:delete val="0"/>
        <c:axPos val="l"/>
        <c:majorGridlines/>
        <c:numFmt formatCode="0.0" sourceLinked="0"/>
        <c:majorTickMark val="out"/>
        <c:minorTickMark val="none"/>
        <c:tickLblPos val="nextTo"/>
        <c:crossAx val="11596595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85</c:v>
                </c:pt>
              </c:numCache>
            </c:numRef>
          </c:xVal>
          <c:yVal>
            <c:numRef>
              <c:f>SPEAR!$J$13:$J$37</c:f>
              <c:numCache>
                <c:formatCode>0.00</c:formatCode>
                <c:ptCount val="25"/>
                <c:pt idx="0">
                  <c:v>108.93</c:v>
                </c:pt>
                <c:pt idx="1">
                  <c:v>326.8</c:v>
                </c:pt>
                <c:pt idx="2">
                  <c:v>350</c:v>
                </c:pt>
                <c:pt idx="3">
                  <c:v>275.97499999999997</c:v>
                </c:pt>
              </c:numCache>
            </c:numRef>
          </c:yVal>
          <c:smooth val="0"/>
        </c:ser>
        <c:dLbls>
          <c:showLegendKey val="0"/>
          <c:showVal val="0"/>
          <c:showCatName val="0"/>
          <c:showSerName val="0"/>
          <c:showPercent val="0"/>
          <c:showBubbleSize val="0"/>
        </c:dLbls>
        <c:axId val="85355520"/>
        <c:axId val="85361792"/>
      </c:scatterChart>
      <c:valAx>
        <c:axId val="85355520"/>
        <c:scaling>
          <c:orientation val="minMax"/>
          <c:min val="0"/>
        </c:scaling>
        <c:delete val="0"/>
        <c:axPos val="b"/>
        <c:numFmt formatCode="0" sourceLinked="0"/>
        <c:majorTickMark val="out"/>
        <c:minorTickMark val="none"/>
        <c:tickLblPos val="nextTo"/>
        <c:crossAx val="85361792"/>
        <c:crosses val="autoZero"/>
        <c:crossBetween val="midCat"/>
      </c:valAx>
      <c:valAx>
        <c:axId val="85361792"/>
        <c:scaling>
          <c:orientation val="minMax"/>
          <c:min val="0"/>
        </c:scaling>
        <c:delete val="0"/>
        <c:axPos val="l"/>
        <c:majorGridlines/>
        <c:numFmt formatCode="0" sourceLinked="0"/>
        <c:majorTickMark val="out"/>
        <c:minorTickMark val="none"/>
        <c:tickLblPos val="nextTo"/>
        <c:crossAx val="85355520"/>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16003584"/>
        <c:axId val="116005504"/>
      </c:scatterChart>
      <c:valAx>
        <c:axId val="116003584"/>
        <c:scaling>
          <c:orientation val="minMax"/>
          <c:max val="100"/>
          <c:min val="0"/>
        </c:scaling>
        <c:delete val="0"/>
        <c:axPos val="b"/>
        <c:numFmt formatCode="0" sourceLinked="0"/>
        <c:majorTickMark val="out"/>
        <c:minorTickMark val="none"/>
        <c:tickLblPos val="nextTo"/>
        <c:crossAx val="116005504"/>
        <c:crosses val="autoZero"/>
        <c:crossBetween val="midCat"/>
      </c:valAx>
      <c:valAx>
        <c:axId val="116005504"/>
        <c:scaling>
          <c:orientation val="minMax"/>
          <c:min val="0"/>
        </c:scaling>
        <c:delete val="0"/>
        <c:axPos val="l"/>
        <c:majorGridlines/>
        <c:numFmt formatCode="0" sourceLinked="0"/>
        <c:majorTickMark val="out"/>
        <c:minorTickMark val="none"/>
        <c:tickLblPos val="nextTo"/>
        <c:crossAx val="116003584"/>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16024832"/>
        <c:axId val="116026752"/>
      </c:scatterChart>
      <c:valAx>
        <c:axId val="116024832"/>
        <c:scaling>
          <c:orientation val="minMax"/>
          <c:max val="100"/>
          <c:min val="0"/>
        </c:scaling>
        <c:delete val="0"/>
        <c:axPos val="b"/>
        <c:numFmt formatCode="0" sourceLinked="0"/>
        <c:majorTickMark val="out"/>
        <c:minorTickMark val="none"/>
        <c:tickLblPos val="nextTo"/>
        <c:crossAx val="116026752"/>
        <c:crosses val="autoZero"/>
        <c:crossBetween val="midCat"/>
      </c:valAx>
      <c:valAx>
        <c:axId val="116026752"/>
        <c:scaling>
          <c:orientation val="minMax"/>
          <c:min val="0"/>
        </c:scaling>
        <c:delete val="0"/>
        <c:axPos val="l"/>
        <c:majorGridlines/>
        <c:numFmt formatCode="0" sourceLinked="0"/>
        <c:majorTickMark val="out"/>
        <c:minorTickMark val="none"/>
        <c:tickLblPos val="nextTo"/>
        <c:crossAx val="116024832"/>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16067328"/>
        <c:axId val="116069504"/>
      </c:scatterChart>
      <c:valAx>
        <c:axId val="116067328"/>
        <c:scaling>
          <c:orientation val="minMax"/>
          <c:max val="100"/>
          <c:min val="0"/>
        </c:scaling>
        <c:delete val="0"/>
        <c:axPos val="b"/>
        <c:numFmt formatCode="0" sourceLinked="0"/>
        <c:majorTickMark val="out"/>
        <c:minorTickMark val="none"/>
        <c:tickLblPos val="nextTo"/>
        <c:crossAx val="116069504"/>
        <c:crosses val="autoZero"/>
        <c:crossBetween val="midCat"/>
      </c:valAx>
      <c:valAx>
        <c:axId val="116069504"/>
        <c:scaling>
          <c:orientation val="minMax"/>
          <c:min val="0"/>
        </c:scaling>
        <c:delete val="0"/>
        <c:axPos val="l"/>
        <c:majorGridlines/>
        <c:numFmt formatCode="0" sourceLinked="0"/>
        <c:majorTickMark val="out"/>
        <c:minorTickMark val="none"/>
        <c:tickLblPos val="nextTo"/>
        <c:crossAx val="116067328"/>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16085120"/>
        <c:axId val="116086656"/>
      </c:scatterChart>
      <c:valAx>
        <c:axId val="116085120"/>
        <c:scaling>
          <c:orientation val="minMax"/>
          <c:min val="0"/>
        </c:scaling>
        <c:delete val="0"/>
        <c:axPos val="b"/>
        <c:numFmt formatCode="0" sourceLinked="0"/>
        <c:majorTickMark val="out"/>
        <c:minorTickMark val="none"/>
        <c:tickLblPos val="nextTo"/>
        <c:crossAx val="116086656"/>
        <c:crosses val="autoZero"/>
        <c:crossBetween val="midCat"/>
      </c:valAx>
      <c:valAx>
        <c:axId val="116086656"/>
        <c:scaling>
          <c:orientation val="minMax"/>
          <c:max val="1"/>
          <c:min val="0"/>
        </c:scaling>
        <c:delete val="0"/>
        <c:axPos val="l"/>
        <c:majorGridlines/>
        <c:numFmt formatCode="0.00" sourceLinked="0"/>
        <c:majorTickMark val="out"/>
        <c:minorTickMark val="none"/>
        <c:tickLblPos val="nextTo"/>
        <c:crossAx val="116085120"/>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16106368"/>
        <c:axId val="116107904"/>
      </c:scatterChart>
      <c:valAx>
        <c:axId val="116106368"/>
        <c:scaling>
          <c:orientation val="minMax"/>
          <c:min val="0"/>
        </c:scaling>
        <c:delete val="0"/>
        <c:axPos val="b"/>
        <c:numFmt formatCode="0" sourceLinked="0"/>
        <c:majorTickMark val="out"/>
        <c:minorTickMark val="none"/>
        <c:tickLblPos val="nextTo"/>
        <c:crossAx val="116107904"/>
        <c:crosses val="autoZero"/>
        <c:crossBetween val="midCat"/>
      </c:valAx>
      <c:valAx>
        <c:axId val="116107904"/>
        <c:scaling>
          <c:orientation val="minMax"/>
          <c:max val="1"/>
          <c:min val="0"/>
        </c:scaling>
        <c:delete val="0"/>
        <c:axPos val="l"/>
        <c:majorGridlines/>
        <c:numFmt formatCode="0.00" sourceLinked="0"/>
        <c:majorTickMark val="out"/>
        <c:minorTickMark val="none"/>
        <c:tickLblPos val="nextTo"/>
        <c:crossAx val="116106368"/>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22763136"/>
        <c:axId val="122764672"/>
      </c:scatterChart>
      <c:valAx>
        <c:axId val="122763136"/>
        <c:scaling>
          <c:orientation val="minMax"/>
          <c:min val="0"/>
        </c:scaling>
        <c:delete val="0"/>
        <c:axPos val="b"/>
        <c:numFmt formatCode="0" sourceLinked="0"/>
        <c:majorTickMark val="out"/>
        <c:minorTickMark val="none"/>
        <c:tickLblPos val="nextTo"/>
        <c:crossAx val="122764672"/>
        <c:crosses val="autoZero"/>
        <c:crossBetween val="midCat"/>
      </c:valAx>
      <c:valAx>
        <c:axId val="122764672"/>
        <c:scaling>
          <c:orientation val="minMax"/>
          <c:max val="1"/>
          <c:min val="0"/>
        </c:scaling>
        <c:delete val="0"/>
        <c:axPos val="l"/>
        <c:majorGridlines/>
        <c:numFmt formatCode="0.00" sourceLinked="0"/>
        <c:majorTickMark val="out"/>
        <c:minorTickMark val="none"/>
        <c:tickLblPos val="nextTo"/>
        <c:crossAx val="122763136"/>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97562624"/>
        <c:axId val="97563776"/>
      </c:scatterChart>
      <c:valAx>
        <c:axId val="97562624"/>
        <c:scaling>
          <c:orientation val="minMax"/>
          <c:max val="100"/>
          <c:min val="0"/>
        </c:scaling>
        <c:delete val="0"/>
        <c:axPos val="b"/>
        <c:numFmt formatCode="0" sourceLinked="0"/>
        <c:majorTickMark val="out"/>
        <c:minorTickMark val="none"/>
        <c:tickLblPos val="nextTo"/>
        <c:crossAx val="97563776"/>
        <c:crosses val="autoZero"/>
        <c:crossBetween val="midCat"/>
      </c:valAx>
      <c:valAx>
        <c:axId val="97563776"/>
        <c:scaling>
          <c:orientation val="minMax"/>
          <c:min val="0"/>
        </c:scaling>
        <c:delete val="0"/>
        <c:axPos val="l"/>
        <c:majorGridlines/>
        <c:numFmt formatCode="0.0" sourceLinked="0"/>
        <c:majorTickMark val="out"/>
        <c:minorTickMark val="none"/>
        <c:tickLblPos val="nextTo"/>
        <c:crossAx val="97562624"/>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112665728"/>
        <c:axId val="112667264"/>
      </c:scatterChart>
      <c:valAx>
        <c:axId val="112665728"/>
        <c:scaling>
          <c:orientation val="minMax"/>
          <c:max val="100"/>
          <c:min val="0"/>
        </c:scaling>
        <c:delete val="0"/>
        <c:axPos val="b"/>
        <c:numFmt formatCode="0" sourceLinked="0"/>
        <c:majorTickMark val="out"/>
        <c:minorTickMark val="none"/>
        <c:tickLblPos val="nextTo"/>
        <c:crossAx val="112667264"/>
        <c:crosses val="autoZero"/>
        <c:crossBetween val="midCat"/>
      </c:valAx>
      <c:valAx>
        <c:axId val="112667264"/>
        <c:scaling>
          <c:orientation val="minMax"/>
          <c:min val="0"/>
        </c:scaling>
        <c:delete val="0"/>
        <c:axPos val="l"/>
        <c:majorGridlines/>
        <c:numFmt formatCode="0.00" sourceLinked="0"/>
        <c:majorTickMark val="out"/>
        <c:minorTickMark val="none"/>
        <c:tickLblPos val="nextTo"/>
        <c:crossAx val="11266572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12682496"/>
        <c:axId val="112684416"/>
      </c:scatterChart>
      <c:valAx>
        <c:axId val="112682496"/>
        <c:scaling>
          <c:orientation val="minMax"/>
          <c:max val="100"/>
          <c:min val="0"/>
        </c:scaling>
        <c:delete val="0"/>
        <c:axPos val="b"/>
        <c:numFmt formatCode="0" sourceLinked="0"/>
        <c:majorTickMark val="out"/>
        <c:minorTickMark val="none"/>
        <c:tickLblPos val="nextTo"/>
        <c:crossAx val="112684416"/>
        <c:crosses val="autoZero"/>
        <c:crossBetween val="midCat"/>
      </c:valAx>
      <c:valAx>
        <c:axId val="112684416"/>
        <c:scaling>
          <c:orientation val="minMax"/>
          <c:min val="0"/>
        </c:scaling>
        <c:delete val="0"/>
        <c:axPos val="l"/>
        <c:majorGridlines/>
        <c:numFmt formatCode="0" sourceLinked="0"/>
        <c:majorTickMark val="out"/>
        <c:minorTickMark val="none"/>
        <c:tickLblPos val="nextTo"/>
        <c:crossAx val="112682496"/>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39857280"/>
        <c:axId val="139859072"/>
      </c:scatterChart>
      <c:valAx>
        <c:axId val="139857280"/>
        <c:scaling>
          <c:orientation val="minMax"/>
          <c:max val="100"/>
          <c:min val="0"/>
        </c:scaling>
        <c:delete val="0"/>
        <c:axPos val="b"/>
        <c:numFmt formatCode="0" sourceLinked="0"/>
        <c:majorTickMark val="out"/>
        <c:minorTickMark val="none"/>
        <c:tickLblPos val="nextTo"/>
        <c:crossAx val="139859072"/>
        <c:crosses val="autoZero"/>
        <c:crossBetween val="midCat"/>
      </c:valAx>
      <c:valAx>
        <c:axId val="139859072"/>
        <c:scaling>
          <c:orientation val="minMax"/>
          <c:min val="0"/>
        </c:scaling>
        <c:delete val="0"/>
        <c:axPos val="l"/>
        <c:majorGridlines/>
        <c:numFmt formatCode="0.0" sourceLinked="0"/>
        <c:majorTickMark val="out"/>
        <c:minorTickMark val="none"/>
        <c:tickLblPos val="nextTo"/>
        <c:crossAx val="13985728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85</c:v>
                </c:pt>
              </c:numCache>
            </c:numRef>
          </c:xVal>
          <c:yVal>
            <c:numRef>
              <c:f>SPEAR!$N$13:$N$37</c:f>
              <c:numCache>
                <c:formatCode>0.00</c:formatCode>
                <c:ptCount val="25"/>
                <c:pt idx="0">
                  <c:v>1.0911249999999999</c:v>
                </c:pt>
                <c:pt idx="1">
                  <c:v>2.419083333333333</c:v>
                </c:pt>
                <c:pt idx="2">
                  <c:v>3.7470416666666662</c:v>
                </c:pt>
                <c:pt idx="3">
                  <c:v>5.0749999999999993</c:v>
                </c:pt>
              </c:numCache>
            </c:numRef>
          </c:yVal>
          <c:smooth val="0"/>
        </c:ser>
        <c:dLbls>
          <c:showLegendKey val="0"/>
          <c:showVal val="0"/>
          <c:showCatName val="0"/>
          <c:showSerName val="0"/>
          <c:showPercent val="0"/>
          <c:showBubbleSize val="0"/>
        </c:dLbls>
        <c:axId val="85389312"/>
        <c:axId val="85391232"/>
      </c:scatterChart>
      <c:valAx>
        <c:axId val="85389312"/>
        <c:scaling>
          <c:orientation val="minMax"/>
        </c:scaling>
        <c:delete val="0"/>
        <c:axPos val="b"/>
        <c:numFmt formatCode="0" sourceLinked="0"/>
        <c:majorTickMark val="out"/>
        <c:minorTickMark val="none"/>
        <c:tickLblPos val="nextTo"/>
        <c:crossAx val="85391232"/>
        <c:crosses val="autoZero"/>
        <c:crossBetween val="midCat"/>
      </c:valAx>
      <c:valAx>
        <c:axId val="85391232"/>
        <c:scaling>
          <c:orientation val="minMax"/>
          <c:min val="0"/>
        </c:scaling>
        <c:delete val="0"/>
        <c:axPos val="l"/>
        <c:majorGridlines/>
        <c:numFmt formatCode="0" sourceLinked="0"/>
        <c:majorTickMark val="out"/>
        <c:minorTickMark val="none"/>
        <c:tickLblPos val="nextTo"/>
        <c:crossAx val="85389312"/>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39890688"/>
        <c:axId val="139892608"/>
      </c:scatterChart>
      <c:valAx>
        <c:axId val="139890688"/>
        <c:scaling>
          <c:orientation val="minMax"/>
          <c:max val="100"/>
          <c:min val="0"/>
        </c:scaling>
        <c:delete val="0"/>
        <c:axPos val="b"/>
        <c:numFmt formatCode="0" sourceLinked="0"/>
        <c:majorTickMark val="out"/>
        <c:minorTickMark val="none"/>
        <c:tickLblPos val="nextTo"/>
        <c:crossAx val="139892608"/>
        <c:crosses val="autoZero"/>
        <c:crossBetween val="midCat"/>
      </c:valAx>
      <c:valAx>
        <c:axId val="139892608"/>
        <c:scaling>
          <c:orientation val="minMax"/>
          <c:min val="0"/>
        </c:scaling>
        <c:delete val="0"/>
        <c:axPos val="l"/>
        <c:majorGridlines/>
        <c:numFmt formatCode="0" sourceLinked="0"/>
        <c:majorTickMark val="out"/>
        <c:minorTickMark val="none"/>
        <c:tickLblPos val="nextTo"/>
        <c:crossAx val="139890688"/>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139912704"/>
        <c:axId val="139914240"/>
      </c:scatterChart>
      <c:valAx>
        <c:axId val="139912704"/>
        <c:scaling>
          <c:orientation val="minMax"/>
          <c:min val="0"/>
        </c:scaling>
        <c:delete val="0"/>
        <c:axPos val="b"/>
        <c:numFmt formatCode="0" sourceLinked="0"/>
        <c:majorTickMark val="out"/>
        <c:minorTickMark val="none"/>
        <c:tickLblPos val="nextTo"/>
        <c:crossAx val="139914240"/>
        <c:crosses val="autoZero"/>
        <c:crossBetween val="midCat"/>
      </c:valAx>
      <c:valAx>
        <c:axId val="139914240"/>
        <c:scaling>
          <c:orientation val="minMax"/>
          <c:min val="0"/>
        </c:scaling>
        <c:delete val="0"/>
        <c:axPos val="l"/>
        <c:majorGridlines/>
        <c:numFmt formatCode="0" sourceLinked="0"/>
        <c:majorTickMark val="out"/>
        <c:minorTickMark val="none"/>
        <c:tickLblPos val="nextTo"/>
        <c:crossAx val="13991270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140323072"/>
        <c:axId val="140333440"/>
      </c:scatterChart>
      <c:valAx>
        <c:axId val="140323072"/>
        <c:scaling>
          <c:orientation val="minMax"/>
          <c:max val="100"/>
          <c:min val="0"/>
        </c:scaling>
        <c:delete val="0"/>
        <c:axPos val="b"/>
        <c:numFmt formatCode="0" sourceLinked="0"/>
        <c:majorTickMark val="out"/>
        <c:minorTickMark val="none"/>
        <c:tickLblPos val="nextTo"/>
        <c:crossAx val="140333440"/>
        <c:crosses val="autoZero"/>
        <c:crossBetween val="midCat"/>
      </c:valAx>
      <c:valAx>
        <c:axId val="140333440"/>
        <c:scaling>
          <c:orientation val="minMax"/>
          <c:max val="1"/>
          <c:min val="0"/>
        </c:scaling>
        <c:delete val="0"/>
        <c:axPos val="l"/>
        <c:majorGridlines/>
        <c:numFmt formatCode="0.0" sourceLinked="0"/>
        <c:majorTickMark val="out"/>
        <c:minorTickMark val="none"/>
        <c:tickLblPos val="nextTo"/>
        <c:crossAx val="140323072"/>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140340224"/>
        <c:axId val="140350592"/>
      </c:scatterChart>
      <c:valAx>
        <c:axId val="140340224"/>
        <c:scaling>
          <c:orientation val="minMax"/>
          <c:max val="100"/>
          <c:min val="0"/>
        </c:scaling>
        <c:delete val="0"/>
        <c:axPos val="b"/>
        <c:numFmt formatCode="0" sourceLinked="0"/>
        <c:majorTickMark val="out"/>
        <c:minorTickMark val="none"/>
        <c:tickLblPos val="nextTo"/>
        <c:crossAx val="140350592"/>
        <c:crosses val="autoZero"/>
        <c:crossBetween val="midCat"/>
      </c:valAx>
      <c:valAx>
        <c:axId val="140350592"/>
        <c:scaling>
          <c:orientation val="minMax"/>
          <c:max val="1"/>
          <c:min val="0"/>
        </c:scaling>
        <c:delete val="0"/>
        <c:axPos val="l"/>
        <c:majorGridlines/>
        <c:numFmt formatCode="0.0" sourceLinked="0"/>
        <c:majorTickMark val="out"/>
        <c:minorTickMark val="none"/>
        <c:tickLblPos val="nextTo"/>
        <c:crossAx val="140340224"/>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40120064"/>
        <c:axId val="140121984"/>
      </c:scatterChart>
      <c:valAx>
        <c:axId val="140120064"/>
        <c:scaling>
          <c:orientation val="minMax"/>
          <c:max val="100"/>
          <c:min val="0"/>
        </c:scaling>
        <c:delete val="0"/>
        <c:axPos val="b"/>
        <c:numFmt formatCode="0" sourceLinked="0"/>
        <c:majorTickMark val="out"/>
        <c:minorTickMark val="none"/>
        <c:tickLblPos val="nextTo"/>
        <c:crossAx val="140121984"/>
        <c:crosses val="autoZero"/>
        <c:crossBetween val="midCat"/>
      </c:valAx>
      <c:valAx>
        <c:axId val="140121984"/>
        <c:scaling>
          <c:orientation val="minMax"/>
          <c:max val="1"/>
          <c:min val="0"/>
        </c:scaling>
        <c:delete val="0"/>
        <c:axPos val="l"/>
        <c:majorGridlines/>
        <c:numFmt formatCode="0.0" sourceLinked="0"/>
        <c:majorTickMark val="out"/>
        <c:minorTickMark val="none"/>
        <c:tickLblPos val="nextTo"/>
        <c:crossAx val="14012006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140154752"/>
        <c:axId val="140156288"/>
      </c:scatterChart>
      <c:valAx>
        <c:axId val="140154752"/>
        <c:scaling>
          <c:orientation val="minMax"/>
          <c:max val="100"/>
          <c:min val="0"/>
        </c:scaling>
        <c:delete val="0"/>
        <c:axPos val="b"/>
        <c:numFmt formatCode="0" sourceLinked="0"/>
        <c:majorTickMark val="out"/>
        <c:minorTickMark val="none"/>
        <c:tickLblPos val="nextTo"/>
        <c:crossAx val="140156288"/>
        <c:crosses val="autoZero"/>
        <c:crossBetween val="midCat"/>
      </c:valAx>
      <c:valAx>
        <c:axId val="140156288"/>
        <c:scaling>
          <c:orientation val="minMax"/>
          <c:min val="0"/>
        </c:scaling>
        <c:delete val="0"/>
        <c:axPos val="l"/>
        <c:majorGridlines/>
        <c:numFmt formatCode="0" sourceLinked="0"/>
        <c:majorTickMark val="out"/>
        <c:minorTickMark val="none"/>
        <c:tickLblPos val="nextTo"/>
        <c:crossAx val="140154752"/>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140175616"/>
        <c:axId val="140177792"/>
      </c:scatterChart>
      <c:valAx>
        <c:axId val="140175616"/>
        <c:scaling>
          <c:orientation val="minMax"/>
          <c:max val="100"/>
          <c:min val="0"/>
        </c:scaling>
        <c:delete val="0"/>
        <c:axPos val="b"/>
        <c:numFmt formatCode="0" sourceLinked="0"/>
        <c:majorTickMark val="out"/>
        <c:minorTickMark val="none"/>
        <c:tickLblPos val="nextTo"/>
        <c:crossAx val="140177792"/>
        <c:crosses val="autoZero"/>
        <c:crossBetween val="midCat"/>
      </c:valAx>
      <c:valAx>
        <c:axId val="140177792"/>
        <c:scaling>
          <c:orientation val="minMax"/>
          <c:min val="0"/>
        </c:scaling>
        <c:delete val="0"/>
        <c:axPos val="l"/>
        <c:majorGridlines/>
        <c:numFmt formatCode="0" sourceLinked="0"/>
        <c:majorTickMark val="out"/>
        <c:minorTickMark val="none"/>
        <c:tickLblPos val="nextTo"/>
        <c:crossAx val="140175616"/>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40260480"/>
        <c:axId val="140262016"/>
      </c:scatterChart>
      <c:valAx>
        <c:axId val="140260480"/>
        <c:scaling>
          <c:orientation val="minMax"/>
          <c:max val="100"/>
          <c:min val="0"/>
        </c:scaling>
        <c:delete val="0"/>
        <c:axPos val="b"/>
        <c:numFmt formatCode="0" sourceLinked="0"/>
        <c:majorTickMark val="out"/>
        <c:minorTickMark val="none"/>
        <c:tickLblPos val="nextTo"/>
        <c:crossAx val="140262016"/>
        <c:crosses val="autoZero"/>
        <c:crossBetween val="midCat"/>
      </c:valAx>
      <c:valAx>
        <c:axId val="140262016"/>
        <c:scaling>
          <c:orientation val="minMax"/>
          <c:min val="0"/>
        </c:scaling>
        <c:delete val="0"/>
        <c:axPos val="l"/>
        <c:majorGridlines/>
        <c:numFmt formatCode="0.0" sourceLinked="0"/>
        <c:majorTickMark val="out"/>
        <c:minorTickMark val="none"/>
        <c:tickLblPos val="nextTo"/>
        <c:crossAx val="140260480"/>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140293632"/>
        <c:axId val="140295552"/>
      </c:scatterChart>
      <c:valAx>
        <c:axId val="140293632"/>
        <c:scaling>
          <c:orientation val="minMax"/>
          <c:max val="100"/>
          <c:min val="0"/>
        </c:scaling>
        <c:delete val="0"/>
        <c:axPos val="b"/>
        <c:numFmt formatCode="0" sourceLinked="0"/>
        <c:majorTickMark val="out"/>
        <c:minorTickMark val="none"/>
        <c:tickLblPos val="nextTo"/>
        <c:crossAx val="140295552"/>
        <c:crosses val="autoZero"/>
        <c:crossBetween val="midCat"/>
      </c:valAx>
      <c:valAx>
        <c:axId val="140295552"/>
        <c:scaling>
          <c:orientation val="minMax"/>
          <c:min val="0"/>
        </c:scaling>
        <c:delete val="0"/>
        <c:axPos val="l"/>
        <c:majorGridlines/>
        <c:numFmt formatCode="0" sourceLinked="0"/>
        <c:majorTickMark val="out"/>
        <c:minorTickMark val="none"/>
        <c:tickLblPos val="nextTo"/>
        <c:crossAx val="140293632"/>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42747904"/>
        <c:axId val="142750080"/>
      </c:scatterChart>
      <c:valAx>
        <c:axId val="142747904"/>
        <c:scaling>
          <c:orientation val="minMax"/>
          <c:max val="100"/>
          <c:min val="0"/>
        </c:scaling>
        <c:delete val="0"/>
        <c:axPos val="b"/>
        <c:numFmt formatCode="0" sourceLinked="0"/>
        <c:majorTickMark val="out"/>
        <c:minorTickMark val="none"/>
        <c:tickLblPos val="nextTo"/>
        <c:crossAx val="142750080"/>
        <c:crosses val="autoZero"/>
        <c:crossBetween val="midCat"/>
      </c:valAx>
      <c:valAx>
        <c:axId val="142750080"/>
        <c:scaling>
          <c:orientation val="minMax"/>
          <c:min val="0"/>
        </c:scaling>
        <c:delete val="0"/>
        <c:axPos val="l"/>
        <c:majorGridlines/>
        <c:numFmt formatCode="0" sourceLinked="0"/>
        <c:majorTickMark val="out"/>
        <c:minorTickMark val="none"/>
        <c:tickLblPos val="nextTo"/>
        <c:crossAx val="14274790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10</c:v>
                </c:pt>
                <c:pt idx="2">
                  <c:v>25</c:v>
                </c:pt>
                <c:pt idx="3">
                  <c:v>68</c:v>
                </c:pt>
                <c:pt idx="4">
                  <c:v>84</c:v>
                </c:pt>
                <c:pt idx="5">
                  <c:v>300</c:v>
                </c:pt>
              </c:numCache>
            </c:numRef>
          </c:xVal>
          <c:yVal>
            <c:numRef>
              <c:f>FROND_Prod!$T$13:$T$37</c:f>
              <c:numCache>
                <c:formatCode>0.00</c:formatCode>
                <c:ptCount val="25"/>
                <c:pt idx="0">
                  <c:v>0.1</c:v>
                </c:pt>
                <c:pt idx="1">
                  <c:v>0.6</c:v>
                </c:pt>
                <c:pt idx="2">
                  <c:v>0.75</c:v>
                </c:pt>
                <c:pt idx="3">
                  <c:v>0.9</c:v>
                </c:pt>
                <c:pt idx="4">
                  <c:v>1</c:v>
                </c:pt>
                <c:pt idx="5">
                  <c:v>2</c:v>
                </c:pt>
              </c:numCache>
            </c:numRef>
          </c:yVal>
          <c:smooth val="0"/>
        </c:ser>
        <c:dLbls>
          <c:showLegendKey val="0"/>
          <c:showVal val="0"/>
          <c:showCatName val="0"/>
          <c:showSerName val="0"/>
          <c:showPercent val="0"/>
          <c:showBubbleSize val="0"/>
        </c:dLbls>
        <c:axId val="89401216"/>
        <c:axId val="89402752"/>
      </c:scatterChart>
      <c:valAx>
        <c:axId val="89401216"/>
        <c:scaling>
          <c:orientation val="minMax"/>
          <c:min val="0"/>
        </c:scaling>
        <c:delete val="0"/>
        <c:axPos val="b"/>
        <c:numFmt formatCode="0" sourceLinked="0"/>
        <c:majorTickMark val="out"/>
        <c:minorTickMark val="none"/>
        <c:tickLblPos val="nextTo"/>
        <c:crossAx val="89402752"/>
        <c:crosses val="autoZero"/>
        <c:crossBetween val="midCat"/>
      </c:valAx>
      <c:valAx>
        <c:axId val="89402752"/>
        <c:scaling>
          <c:orientation val="minMax"/>
          <c:min val="0"/>
        </c:scaling>
        <c:delete val="0"/>
        <c:axPos val="l"/>
        <c:majorGridlines/>
        <c:numFmt formatCode="0.00" sourceLinked="0"/>
        <c:majorTickMark val="out"/>
        <c:minorTickMark val="none"/>
        <c:tickLblPos val="nextTo"/>
        <c:crossAx val="8940121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42784384"/>
        <c:axId val="142785920"/>
      </c:scatterChart>
      <c:valAx>
        <c:axId val="142784384"/>
        <c:scaling>
          <c:orientation val="minMax"/>
          <c:max val="100"/>
          <c:min val="0"/>
        </c:scaling>
        <c:delete val="0"/>
        <c:axPos val="b"/>
        <c:numFmt formatCode="0" sourceLinked="0"/>
        <c:majorTickMark val="out"/>
        <c:minorTickMark val="none"/>
        <c:tickLblPos val="nextTo"/>
        <c:crossAx val="142785920"/>
        <c:crosses val="autoZero"/>
        <c:crossBetween val="midCat"/>
      </c:valAx>
      <c:valAx>
        <c:axId val="142785920"/>
        <c:scaling>
          <c:orientation val="minMax"/>
          <c:max val="100"/>
          <c:min val="0"/>
        </c:scaling>
        <c:delete val="0"/>
        <c:axPos val="l"/>
        <c:majorGridlines/>
        <c:numFmt formatCode="0" sourceLinked="0"/>
        <c:majorTickMark val="out"/>
        <c:minorTickMark val="none"/>
        <c:tickLblPos val="nextTo"/>
        <c:crossAx val="142784384"/>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140458240"/>
        <c:axId val="140468608"/>
      </c:scatterChart>
      <c:valAx>
        <c:axId val="140458240"/>
        <c:scaling>
          <c:orientation val="minMax"/>
          <c:max val="100"/>
          <c:min val="0"/>
        </c:scaling>
        <c:delete val="0"/>
        <c:axPos val="b"/>
        <c:numFmt formatCode="0" sourceLinked="0"/>
        <c:majorTickMark val="out"/>
        <c:minorTickMark val="none"/>
        <c:tickLblPos val="nextTo"/>
        <c:crossAx val="140468608"/>
        <c:crosses val="autoZero"/>
        <c:crossBetween val="midCat"/>
      </c:valAx>
      <c:valAx>
        <c:axId val="140468608"/>
        <c:scaling>
          <c:orientation val="minMax"/>
          <c:min val="0"/>
        </c:scaling>
        <c:delete val="0"/>
        <c:axPos val="l"/>
        <c:majorGridlines/>
        <c:numFmt formatCode="0" sourceLinked="0"/>
        <c:majorTickMark val="out"/>
        <c:minorTickMark val="none"/>
        <c:tickLblPos val="nextTo"/>
        <c:crossAx val="140458240"/>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112627712"/>
        <c:axId val="112629632"/>
      </c:scatterChart>
      <c:valAx>
        <c:axId val="112627712"/>
        <c:scaling>
          <c:orientation val="minMax"/>
          <c:max val="100"/>
          <c:min val="0"/>
        </c:scaling>
        <c:delete val="0"/>
        <c:axPos val="b"/>
        <c:numFmt formatCode="0" sourceLinked="0"/>
        <c:majorTickMark val="out"/>
        <c:minorTickMark val="none"/>
        <c:tickLblPos val="nextTo"/>
        <c:crossAx val="112629632"/>
        <c:crosses val="autoZero"/>
        <c:crossBetween val="midCat"/>
      </c:valAx>
      <c:valAx>
        <c:axId val="112629632"/>
        <c:scaling>
          <c:orientation val="minMax"/>
          <c:min val="0"/>
        </c:scaling>
        <c:delete val="0"/>
        <c:axPos val="l"/>
        <c:majorGridlines/>
        <c:numFmt formatCode="0.0" sourceLinked="0"/>
        <c:majorTickMark val="out"/>
        <c:minorTickMark val="none"/>
        <c:tickLblPos val="nextTo"/>
        <c:crossAx val="112627712"/>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112640768"/>
        <c:axId val="112642688"/>
      </c:scatterChart>
      <c:valAx>
        <c:axId val="112640768"/>
        <c:scaling>
          <c:orientation val="minMax"/>
          <c:max val="100"/>
          <c:min val="0"/>
        </c:scaling>
        <c:delete val="0"/>
        <c:axPos val="b"/>
        <c:numFmt formatCode="0" sourceLinked="0"/>
        <c:majorTickMark val="out"/>
        <c:minorTickMark val="none"/>
        <c:tickLblPos val="nextTo"/>
        <c:crossAx val="112642688"/>
        <c:crosses val="autoZero"/>
        <c:crossBetween val="midCat"/>
      </c:valAx>
      <c:valAx>
        <c:axId val="112642688"/>
        <c:scaling>
          <c:orientation val="minMax"/>
          <c:min val="0"/>
        </c:scaling>
        <c:delete val="0"/>
        <c:axPos val="l"/>
        <c:majorGridlines/>
        <c:numFmt formatCode="0.0" sourceLinked="0"/>
        <c:majorTickMark val="out"/>
        <c:minorTickMark val="none"/>
        <c:tickLblPos val="nextTo"/>
        <c:crossAx val="112640768"/>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39672960"/>
        <c:axId val="139678848"/>
      </c:scatterChart>
      <c:valAx>
        <c:axId val="139672960"/>
        <c:scaling>
          <c:orientation val="minMax"/>
          <c:max val="100"/>
          <c:min val="0"/>
        </c:scaling>
        <c:delete val="0"/>
        <c:axPos val="b"/>
        <c:numFmt formatCode="0" sourceLinked="0"/>
        <c:majorTickMark val="out"/>
        <c:minorTickMark val="none"/>
        <c:tickLblPos val="nextTo"/>
        <c:crossAx val="139678848"/>
        <c:crosses val="autoZero"/>
        <c:crossBetween val="midCat"/>
      </c:valAx>
      <c:valAx>
        <c:axId val="139678848"/>
        <c:scaling>
          <c:orientation val="minMax"/>
          <c:min val="0"/>
        </c:scaling>
        <c:delete val="0"/>
        <c:axPos val="l"/>
        <c:majorGridlines/>
        <c:numFmt formatCode="0.0" sourceLinked="0"/>
        <c:majorTickMark val="out"/>
        <c:minorTickMark val="none"/>
        <c:tickLblPos val="nextTo"/>
        <c:crossAx val="139672960"/>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139698176"/>
        <c:axId val="139700096"/>
      </c:scatterChart>
      <c:valAx>
        <c:axId val="139698176"/>
        <c:scaling>
          <c:orientation val="minMax"/>
          <c:max val="100"/>
          <c:min val="0"/>
        </c:scaling>
        <c:delete val="0"/>
        <c:axPos val="b"/>
        <c:numFmt formatCode="0" sourceLinked="0"/>
        <c:majorTickMark val="out"/>
        <c:minorTickMark val="none"/>
        <c:tickLblPos val="nextTo"/>
        <c:crossAx val="139700096"/>
        <c:crosses val="autoZero"/>
        <c:crossBetween val="midCat"/>
      </c:valAx>
      <c:valAx>
        <c:axId val="139700096"/>
        <c:scaling>
          <c:orientation val="minMax"/>
          <c:min val="0"/>
        </c:scaling>
        <c:delete val="0"/>
        <c:axPos val="l"/>
        <c:majorGridlines/>
        <c:numFmt formatCode="0" sourceLinked="0"/>
        <c:majorTickMark val="out"/>
        <c:minorTickMark val="none"/>
        <c:tickLblPos val="nextTo"/>
        <c:crossAx val="139698176"/>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40514048"/>
        <c:axId val="140515968"/>
      </c:scatterChart>
      <c:valAx>
        <c:axId val="140514048"/>
        <c:scaling>
          <c:orientation val="minMax"/>
          <c:max val="100"/>
          <c:min val="0"/>
        </c:scaling>
        <c:delete val="0"/>
        <c:axPos val="b"/>
        <c:numFmt formatCode="0" sourceLinked="0"/>
        <c:majorTickMark val="out"/>
        <c:minorTickMark val="none"/>
        <c:tickLblPos val="nextTo"/>
        <c:crossAx val="140515968"/>
        <c:crosses val="autoZero"/>
        <c:crossBetween val="midCat"/>
      </c:valAx>
      <c:valAx>
        <c:axId val="140515968"/>
        <c:scaling>
          <c:orientation val="minMax"/>
          <c:min val="0"/>
        </c:scaling>
        <c:delete val="0"/>
        <c:axPos val="l"/>
        <c:majorGridlines/>
        <c:numFmt formatCode="0" sourceLinked="0"/>
        <c:majorTickMark val="out"/>
        <c:minorTickMark val="none"/>
        <c:tickLblPos val="nextTo"/>
        <c:crossAx val="140514048"/>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40550528"/>
        <c:axId val="140552064"/>
      </c:scatterChart>
      <c:valAx>
        <c:axId val="140550528"/>
        <c:scaling>
          <c:orientation val="minMax"/>
          <c:max val="100"/>
          <c:min val="0"/>
        </c:scaling>
        <c:delete val="0"/>
        <c:axPos val="b"/>
        <c:numFmt formatCode="0" sourceLinked="0"/>
        <c:majorTickMark val="out"/>
        <c:minorTickMark val="none"/>
        <c:tickLblPos val="nextTo"/>
        <c:crossAx val="140552064"/>
        <c:crosses val="autoZero"/>
        <c:crossBetween val="midCat"/>
      </c:valAx>
      <c:valAx>
        <c:axId val="140552064"/>
        <c:scaling>
          <c:orientation val="minMax"/>
          <c:max val="100"/>
          <c:min val="0"/>
        </c:scaling>
        <c:delete val="0"/>
        <c:axPos val="l"/>
        <c:majorGridlines/>
        <c:numFmt formatCode="0" sourceLinked="0"/>
        <c:majorTickMark val="out"/>
        <c:minorTickMark val="none"/>
        <c:tickLblPos val="nextTo"/>
        <c:crossAx val="140550528"/>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140579584"/>
        <c:axId val="140581504"/>
      </c:scatterChart>
      <c:valAx>
        <c:axId val="140579584"/>
        <c:scaling>
          <c:orientation val="minMax"/>
          <c:max val="100"/>
          <c:min val="0"/>
        </c:scaling>
        <c:delete val="0"/>
        <c:axPos val="b"/>
        <c:numFmt formatCode="0" sourceLinked="0"/>
        <c:majorTickMark val="out"/>
        <c:minorTickMark val="none"/>
        <c:tickLblPos val="nextTo"/>
        <c:crossAx val="140581504"/>
        <c:crosses val="autoZero"/>
        <c:crossBetween val="midCat"/>
      </c:valAx>
      <c:valAx>
        <c:axId val="140581504"/>
        <c:scaling>
          <c:orientation val="minMax"/>
          <c:min val="0"/>
        </c:scaling>
        <c:delete val="0"/>
        <c:axPos val="l"/>
        <c:majorGridlines/>
        <c:numFmt formatCode="0" sourceLinked="0"/>
        <c:majorTickMark val="out"/>
        <c:minorTickMark val="none"/>
        <c:tickLblPos val="nextTo"/>
        <c:crossAx val="140579584"/>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42833536"/>
        <c:axId val="142835712"/>
      </c:scatterChart>
      <c:valAx>
        <c:axId val="142833536"/>
        <c:scaling>
          <c:orientation val="minMax"/>
          <c:max val="100"/>
          <c:min val="0"/>
        </c:scaling>
        <c:delete val="0"/>
        <c:axPos val="b"/>
        <c:numFmt formatCode="0" sourceLinked="0"/>
        <c:majorTickMark val="out"/>
        <c:minorTickMark val="none"/>
        <c:tickLblPos val="nextTo"/>
        <c:crossAx val="142835712"/>
        <c:crosses val="autoZero"/>
        <c:crossBetween val="midCat"/>
      </c:valAx>
      <c:valAx>
        <c:axId val="142835712"/>
        <c:scaling>
          <c:orientation val="minMax"/>
          <c:min val="0"/>
        </c:scaling>
        <c:delete val="0"/>
        <c:axPos val="l"/>
        <c:majorGridlines/>
        <c:numFmt formatCode="0.0" sourceLinked="0"/>
        <c:majorTickMark val="out"/>
        <c:minorTickMark val="none"/>
        <c:tickLblPos val="nextTo"/>
        <c:crossAx val="142833536"/>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48</c:v>
                </c:pt>
                <c:pt idx="2">
                  <c:v>80</c:v>
                </c:pt>
                <c:pt idx="3">
                  <c:v>144</c:v>
                </c:pt>
              </c:numCache>
            </c:numRef>
          </c:xVal>
          <c:yVal>
            <c:numRef>
              <c:f>FROND_Prod!$M$13:$M$37</c:f>
              <c:numCache>
                <c:formatCode>0.00</c:formatCode>
                <c:ptCount val="25"/>
                <c:pt idx="0">
                  <c:v>137.19045016784327</c:v>
                </c:pt>
                <c:pt idx="1">
                  <c:v>137.29045016784326</c:v>
                </c:pt>
                <c:pt idx="2">
                  <c:v>137.39045016784326</c:v>
                </c:pt>
                <c:pt idx="3">
                  <c:v>137.39045016784326</c:v>
                </c:pt>
              </c:numCache>
            </c:numRef>
          </c:yVal>
          <c:smooth val="0"/>
        </c:ser>
        <c:dLbls>
          <c:showLegendKey val="0"/>
          <c:showVal val="0"/>
          <c:showCatName val="0"/>
          <c:showSerName val="0"/>
          <c:showPercent val="0"/>
          <c:showBubbleSize val="0"/>
        </c:dLbls>
        <c:axId val="89413888"/>
        <c:axId val="89436544"/>
      </c:scatterChart>
      <c:valAx>
        <c:axId val="89413888"/>
        <c:scaling>
          <c:orientation val="minMax"/>
          <c:min val="0"/>
        </c:scaling>
        <c:delete val="0"/>
        <c:axPos val="b"/>
        <c:numFmt formatCode="0" sourceLinked="0"/>
        <c:majorTickMark val="out"/>
        <c:minorTickMark val="none"/>
        <c:tickLblPos val="nextTo"/>
        <c:crossAx val="89436544"/>
        <c:crosses val="autoZero"/>
        <c:crossBetween val="midCat"/>
      </c:valAx>
      <c:valAx>
        <c:axId val="89436544"/>
        <c:scaling>
          <c:orientation val="minMax"/>
          <c:min val="0"/>
        </c:scaling>
        <c:delete val="0"/>
        <c:axPos val="l"/>
        <c:majorGridlines/>
        <c:numFmt formatCode="0" sourceLinked="0"/>
        <c:majorTickMark val="out"/>
        <c:minorTickMark val="none"/>
        <c:tickLblPos val="nextTo"/>
        <c:crossAx val="89413888"/>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142842496"/>
        <c:axId val="142856960"/>
      </c:scatterChart>
      <c:valAx>
        <c:axId val="142842496"/>
        <c:scaling>
          <c:orientation val="minMax"/>
          <c:max val="100"/>
          <c:min val="0"/>
        </c:scaling>
        <c:delete val="0"/>
        <c:axPos val="b"/>
        <c:numFmt formatCode="0" sourceLinked="0"/>
        <c:majorTickMark val="out"/>
        <c:minorTickMark val="none"/>
        <c:tickLblPos val="nextTo"/>
        <c:crossAx val="142856960"/>
        <c:crosses val="autoZero"/>
        <c:crossBetween val="midCat"/>
      </c:valAx>
      <c:valAx>
        <c:axId val="142856960"/>
        <c:scaling>
          <c:orientation val="minMax"/>
          <c:min val="0"/>
        </c:scaling>
        <c:delete val="0"/>
        <c:axPos val="l"/>
        <c:majorGridlines/>
        <c:numFmt formatCode="0.0" sourceLinked="0"/>
        <c:majorTickMark val="out"/>
        <c:minorTickMark val="none"/>
        <c:tickLblPos val="nextTo"/>
        <c:crossAx val="142842496"/>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363328"/>
        <c:axId val="115619328"/>
      </c:scatterChart>
      <c:valAx>
        <c:axId val="1363328"/>
        <c:scaling>
          <c:orientation val="minMax"/>
          <c:max val="100"/>
          <c:min val="0"/>
        </c:scaling>
        <c:delete val="0"/>
        <c:axPos val="b"/>
        <c:numFmt formatCode="0" sourceLinked="0"/>
        <c:majorTickMark val="out"/>
        <c:minorTickMark val="none"/>
        <c:tickLblPos val="nextTo"/>
        <c:crossAx val="115619328"/>
        <c:crosses val="autoZero"/>
        <c:crossBetween val="midCat"/>
      </c:valAx>
      <c:valAx>
        <c:axId val="115619328"/>
        <c:scaling>
          <c:orientation val="minMax"/>
          <c:max val="100"/>
          <c:min val="0"/>
        </c:scaling>
        <c:delete val="0"/>
        <c:axPos val="l"/>
        <c:majorGridlines/>
        <c:numFmt formatCode="0" sourceLinked="0"/>
        <c:majorTickMark val="out"/>
        <c:minorTickMark val="none"/>
        <c:tickLblPos val="nextTo"/>
        <c:crossAx val="1363328"/>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15634560"/>
        <c:axId val="115636480"/>
      </c:scatterChart>
      <c:valAx>
        <c:axId val="115634560"/>
        <c:scaling>
          <c:orientation val="minMax"/>
          <c:max val="100"/>
          <c:min val="0"/>
        </c:scaling>
        <c:delete val="0"/>
        <c:axPos val="b"/>
        <c:numFmt formatCode="0" sourceLinked="0"/>
        <c:majorTickMark val="out"/>
        <c:minorTickMark val="none"/>
        <c:tickLblPos val="nextTo"/>
        <c:crossAx val="115636480"/>
        <c:crosses val="autoZero"/>
        <c:crossBetween val="midCat"/>
      </c:valAx>
      <c:valAx>
        <c:axId val="115636480"/>
        <c:scaling>
          <c:orientation val="minMax"/>
          <c:min val="0"/>
        </c:scaling>
        <c:delete val="0"/>
        <c:axPos val="l"/>
        <c:majorGridlines/>
        <c:numFmt formatCode="0" sourceLinked="0"/>
        <c:majorTickMark val="out"/>
        <c:minorTickMark val="none"/>
        <c:tickLblPos val="nextTo"/>
        <c:crossAx val="115634560"/>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15661056"/>
        <c:axId val="140218368"/>
      </c:scatterChart>
      <c:valAx>
        <c:axId val="115661056"/>
        <c:scaling>
          <c:orientation val="minMax"/>
          <c:max val="100"/>
          <c:min val="0"/>
        </c:scaling>
        <c:delete val="0"/>
        <c:axPos val="b"/>
        <c:numFmt formatCode="0" sourceLinked="0"/>
        <c:majorTickMark val="out"/>
        <c:minorTickMark val="none"/>
        <c:tickLblPos val="nextTo"/>
        <c:crossAx val="140218368"/>
        <c:crosses val="autoZero"/>
        <c:crossBetween val="midCat"/>
      </c:valAx>
      <c:valAx>
        <c:axId val="140218368"/>
        <c:scaling>
          <c:orientation val="minMax"/>
          <c:min val="0"/>
        </c:scaling>
        <c:delete val="0"/>
        <c:axPos val="l"/>
        <c:majorGridlines/>
        <c:numFmt formatCode="0.0" sourceLinked="0"/>
        <c:majorTickMark val="out"/>
        <c:minorTickMark val="none"/>
        <c:tickLblPos val="nextTo"/>
        <c:crossAx val="115661056"/>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15688960"/>
        <c:axId val="115690496"/>
      </c:scatterChart>
      <c:valAx>
        <c:axId val="115688960"/>
        <c:scaling>
          <c:orientation val="minMax"/>
          <c:max val="100"/>
          <c:min val="0"/>
        </c:scaling>
        <c:delete val="0"/>
        <c:axPos val="b"/>
        <c:numFmt formatCode="0" sourceLinked="0"/>
        <c:majorTickMark val="out"/>
        <c:minorTickMark val="none"/>
        <c:tickLblPos val="nextTo"/>
        <c:crossAx val="115690496"/>
        <c:crosses val="autoZero"/>
        <c:crossBetween val="midCat"/>
      </c:valAx>
      <c:valAx>
        <c:axId val="115690496"/>
        <c:scaling>
          <c:orientation val="minMax"/>
          <c:min val="0"/>
        </c:scaling>
        <c:delete val="0"/>
        <c:axPos val="l"/>
        <c:majorGridlines/>
        <c:numFmt formatCode="0.0" sourceLinked="0"/>
        <c:majorTickMark val="out"/>
        <c:minorTickMark val="none"/>
        <c:tickLblPos val="nextTo"/>
        <c:crossAx val="115688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U1" zoomScale="90" zoomScaleNormal="90" workbookViewId="0">
      <selection activeCell="AR13" sqref="AR13"/>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4"/>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66" t="s">
        <v>252</v>
      </c>
      <c r="D4" s="367"/>
      <c r="E4" s="367"/>
      <c r="F4" s="367"/>
      <c r="G4" s="367"/>
      <c r="H4" s="367"/>
      <c r="I4" s="368"/>
      <c r="J4" s="125"/>
      <c r="K4" s="369" t="s">
        <v>252</v>
      </c>
      <c r="L4" s="367"/>
      <c r="M4" s="367"/>
      <c r="N4" s="367"/>
      <c r="O4" s="367"/>
      <c r="P4" s="367"/>
      <c r="Q4" s="367"/>
      <c r="R4" s="367"/>
      <c r="S4" s="367"/>
      <c r="T4" s="367"/>
      <c r="U4" s="368"/>
      <c r="V4" s="125"/>
      <c r="W4" s="369" t="s">
        <v>252</v>
      </c>
      <c r="X4" s="367"/>
      <c r="Y4" s="367"/>
      <c r="Z4" s="367"/>
      <c r="AA4" s="367"/>
      <c r="AB4" s="367"/>
      <c r="AC4" s="367"/>
      <c r="AD4" s="367"/>
      <c r="AE4" s="367"/>
      <c r="AF4" s="367"/>
      <c r="AG4" s="368"/>
      <c r="AH4" s="125"/>
      <c r="AI4" s="386" t="s">
        <v>252</v>
      </c>
      <c r="AJ4" s="382"/>
      <c r="AK4" s="382"/>
      <c r="AL4" s="382"/>
      <c r="AM4" s="387"/>
      <c r="AN4" s="125"/>
      <c r="AO4" s="366" t="s">
        <v>252</v>
      </c>
      <c r="AP4" s="367"/>
      <c r="AQ4" s="367"/>
      <c r="AR4" s="368"/>
      <c r="AS4" s="125"/>
    </row>
    <row r="5" spans="1:56" ht="16.5" thickBot="1" x14ac:dyDescent="0.25">
      <c r="A5" s="135" t="s">
        <v>445</v>
      </c>
      <c r="B5" s="125"/>
      <c r="C5" s="366" t="s">
        <v>513</v>
      </c>
      <c r="D5" s="367"/>
      <c r="E5" s="367"/>
      <c r="F5" s="367"/>
      <c r="G5" s="367"/>
      <c r="H5" s="367"/>
      <c r="I5" s="368"/>
      <c r="J5" s="125"/>
      <c r="K5" s="369" t="s">
        <v>551</v>
      </c>
      <c r="L5" s="370"/>
      <c r="M5" s="370"/>
      <c r="N5" s="370"/>
      <c r="O5" s="370"/>
      <c r="P5" s="370"/>
      <c r="Q5" s="370"/>
      <c r="R5" s="370"/>
      <c r="S5" s="370"/>
      <c r="T5" s="370"/>
      <c r="U5" s="371"/>
      <c r="V5" s="125"/>
      <c r="W5" s="369" t="s">
        <v>511</v>
      </c>
      <c r="X5" s="370"/>
      <c r="Y5" s="370"/>
      <c r="Z5" s="370"/>
      <c r="AA5" s="370"/>
      <c r="AB5" s="370"/>
      <c r="AC5" s="370"/>
      <c r="AD5" s="370"/>
      <c r="AE5" s="370"/>
      <c r="AF5" s="370"/>
      <c r="AG5" s="371"/>
      <c r="AH5" s="125"/>
      <c r="AI5" s="392" t="s">
        <v>622</v>
      </c>
      <c r="AJ5" s="382"/>
      <c r="AK5" s="382"/>
      <c r="AL5" s="382"/>
      <c r="AM5" s="387"/>
      <c r="AN5" s="125"/>
      <c r="AO5" s="369" t="s">
        <v>700</v>
      </c>
      <c r="AP5" s="367"/>
      <c r="AQ5" s="367"/>
      <c r="AR5" s="368"/>
      <c r="AS5" s="125"/>
    </row>
    <row r="6" spans="1:56" ht="16.5" thickBot="1" x14ac:dyDescent="0.25">
      <c r="A6" s="125"/>
      <c r="B6" s="125"/>
      <c r="C6" s="125"/>
      <c r="D6" s="247" t="s">
        <v>441</v>
      </c>
      <c r="E6" s="125"/>
      <c r="F6" s="369" t="s">
        <v>455</v>
      </c>
      <c r="G6" s="371"/>
      <c r="H6" s="125"/>
      <c r="I6" s="244" t="s">
        <v>775</v>
      </c>
      <c r="J6" s="125"/>
      <c r="K6" s="125"/>
      <c r="L6" s="247" t="s">
        <v>441</v>
      </c>
      <c r="M6" s="125"/>
      <c r="N6" s="369" t="s">
        <v>455</v>
      </c>
      <c r="O6" s="371"/>
      <c r="P6" s="125"/>
      <c r="Q6" s="369" t="s">
        <v>648</v>
      </c>
      <c r="R6" s="370"/>
      <c r="S6" s="370"/>
      <c r="T6" s="370"/>
      <c r="U6" s="371"/>
      <c r="V6" s="125"/>
      <c r="W6" s="125"/>
      <c r="X6" s="247" t="s">
        <v>441</v>
      </c>
      <c r="Y6" s="125"/>
      <c r="Z6" s="369" t="s">
        <v>455</v>
      </c>
      <c r="AA6" s="371"/>
      <c r="AB6" s="125"/>
      <c r="AC6" s="369" t="s">
        <v>648</v>
      </c>
      <c r="AD6" s="370"/>
      <c r="AE6" s="370"/>
      <c r="AF6" s="370"/>
      <c r="AG6" s="371"/>
      <c r="AH6" s="125"/>
      <c r="AI6" s="125"/>
      <c r="AJ6" s="386" t="s">
        <v>436</v>
      </c>
      <c r="AK6" s="387"/>
      <c r="AL6" s="125" t="s">
        <v>774</v>
      </c>
      <c r="AM6" s="249" t="s">
        <v>633</v>
      </c>
      <c r="AN6" s="125"/>
      <c r="AO6" s="369" t="s">
        <v>651</v>
      </c>
      <c r="AP6" s="370"/>
      <c r="AQ6" s="370"/>
      <c r="AR6" s="371"/>
      <c r="AS6" s="125"/>
    </row>
    <row r="7" spans="1:56" ht="16.5" thickBot="1" x14ac:dyDescent="0.25">
      <c r="A7" s="125"/>
      <c r="B7" s="125"/>
      <c r="C7" s="375" t="s">
        <v>846</v>
      </c>
      <c r="D7" s="376"/>
      <c r="E7" s="376"/>
      <c r="F7" s="376"/>
      <c r="G7" s="376"/>
      <c r="H7" s="376"/>
      <c r="I7" s="401"/>
      <c r="J7" s="125"/>
      <c r="K7" s="389" t="s">
        <v>852</v>
      </c>
      <c r="L7" s="390"/>
      <c r="M7" s="390"/>
      <c r="N7" s="390"/>
      <c r="O7" s="390"/>
      <c r="P7" s="402"/>
      <c r="Q7" s="246" t="s">
        <v>552</v>
      </c>
      <c r="R7" s="125"/>
      <c r="S7" s="248" t="s">
        <v>553</v>
      </c>
      <c r="T7" s="125"/>
      <c r="U7" s="246" t="s">
        <v>554</v>
      </c>
      <c r="V7" s="125"/>
      <c r="W7" s="389" t="s">
        <v>853</v>
      </c>
      <c r="X7" s="390"/>
      <c r="Y7" s="390"/>
      <c r="Z7" s="390"/>
      <c r="AA7" s="390"/>
      <c r="AB7" s="402"/>
      <c r="AC7" s="246" t="s">
        <v>552</v>
      </c>
      <c r="AD7" s="125"/>
      <c r="AE7" s="246" t="s">
        <v>553</v>
      </c>
      <c r="AF7" s="125"/>
      <c r="AG7" s="246" t="s">
        <v>554</v>
      </c>
      <c r="AH7" s="125"/>
      <c r="AI7" s="389" t="s">
        <v>854</v>
      </c>
      <c r="AJ7" s="390"/>
      <c r="AK7" s="390"/>
      <c r="AL7" s="390"/>
      <c r="AM7" s="390"/>
      <c r="AN7" s="125"/>
      <c r="AO7" s="375" t="s">
        <v>871</v>
      </c>
      <c r="AP7" s="376"/>
      <c r="AQ7" s="376"/>
      <c r="AR7" s="376"/>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4"/>
      <c r="C9" s="324"/>
      <c r="D9" s="217">
        <v>1</v>
      </c>
      <c r="E9" s="324"/>
      <c r="F9" s="217">
        <v>1</v>
      </c>
      <c r="G9" s="217">
        <v>1</v>
      </c>
      <c r="H9" s="324"/>
      <c r="I9" s="217">
        <v>1</v>
      </c>
      <c r="J9" s="324"/>
      <c r="K9" s="324"/>
      <c r="L9" s="217">
        <v>1</v>
      </c>
      <c r="M9" s="324"/>
      <c r="N9" s="217">
        <v>1</v>
      </c>
      <c r="O9" s="217">
        <v>1</v>
      </c>
      <c r="P9" s="324"/>
      <c r="Q9" s="217">
        <v>1</v>
      </c>
      <c r="R9" s="324"/>
      <c r="S9" s="217">
        <v>1</v>
      </c>
      <c r="T9" s="324"/>
      <c r="U9" s="217">
        <v>1</v>
      </c>
      <c r="V9" s="324"/>
      <c r="W9" s="324"/>
      <c r="X9" s="217">
        <v>1</v>
      </c>
      <c r="Y9" s="324"/>
      <c r="Z9" s="217">
        <v>1</v>
      </c>
      <c r="AA9" s="217">
        <v>1</v>
      </c>
      <c r="AB9" s="324"/>
      <c r="AC9" s="217">
        <v>1</v>
      </c>
      <c r="AD9" s="324"/>
      <c r="AE9" s="217">
        <v>1</v>
      </c>
      <c r="AF9" s="324"/>
      <c r="AG9" s="217">
        <v>1</v>
      </c>
      <c r="AH9" s="324"/>
      <c r="AI9" s="324"/>
      <c r="AJ9" s="217">
        <v>1</v>
      </c>
      <c r="AK9" s="217">
        <v>1</v>
      </c>
      <c r="AL9" s="217">
        <v>1</v>
      </c>
      <c r="AM9" s="217">
        <v>0</v>
      </c>
      <c r="AN9" s="324"/>
      <c r="AO9" s="324"/>
      <c r="AP9" s="235">
        <v>1</v>
      </c>
      <c r="AQ9" s="235">
        <v>1</v>
      </c>
      <c r="AR9" s="217">
        <v>1</v>
      </c>
      <c r="AS9" s="324"/>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19</v>
      </c>
      <c r="G10" s="221">
        <f>COUNT(G13:G37)</f>
        <v>19</v>
      </c>
      <c r="H10" s="220"/>
      <c r="I10" s="221">
        <f>COUNT(I13:I37)</f>
        <v>2</v>
      </c>
      <c r="J10" s="220"/>
      <c r="K10" s="220"/>
      <c r="L10" s="221">
        <f>COUNT(L13:L37)</f>
        <v>4</v>
      </c>
      <c r="M10" s="220"/>
      <c r="N10" s="221">
        <f>COUNT(N13:N37)</f>
        <v>19</v>
      </c>
      <c r="O10" s="221">
        <f>COUNT(O13:O37)</f>
        <v>19</v>
      </c>
      <c r="P10" s="220"/>
      <c r="Q10" s="221">
        <f>COUNT(Q13:Q37)</f>
        <v>4</v>
      </c>
      <c r="R10" s="220"/>
      <c r="S10" s="221">
        <f>COUNT(S13:S37)</f>
        <v>4</v>
      </c>
      <c r="T10" s="220"/>
      <c r="U10" s="221">
        <f>COUNT(U13:U37)</f>
        <v>4</v>
      </c>
      <c r="V10" s="220"/>
      <c r="W10" s="220"/>
      <c r="X10" s="221">
        <f>COUNT(X13:X37)</f>
        <v>4</v>
      </c>
      <c r="Y10" s="220"/>
      <c r="Z10" s="221">
        <f>COUNT(Z13:Z37)</f>
        <v>19</v>
      </c>
      <c r="AA10" s="221">
        <f>COUNT(AA13:AA37)</f>
        <v>19</v>
      </c>
      <c r="AB10" s="220"/>
      <c r="AC10" s="221">
        <f>COUNT(AC13:AC37)</f>
        <v>4</v>
      </c>
      <c r="AD10" s="220"/>
      <c r="AE10" s="221">
        <f>COUNT(AE13:AE37)</f>
        <v>4</v>
      </c>
      <c r="AF10" s="220"/>
      <c r="AG10" s="221">
        <f>COUNT(AG13:AG37)</f>
        <v>4</v>
      </c>
      <c r="AH10" s="220"/>
      <c r="AI10" s="220"/>
      <c r="AJ10" s="221">
        <f>COUNT(AJ13:AJ37)</f>
        <v>3</v>
      </c>
      <c r="AK10" s="221">
        <f>COUNT(AK13:AK37)</f>
        <v>3</v>
      </c>
      <c r="AL10" s="221">
        <f>COUNT(AL13:AL37)</f>
        <v>3</v>
      </c>
      <c r="AM10" s="221">
        <f>COUNT(AM13:AM37)</f>
        <v>3</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2" t="s">
        <v>643</v>
      </c>
      <c r="B11" s="220"/>
      <c r="C11" s="377" t="s">
        <v>902</v>
      </c>
      <c r="D11" s="377"/>
      <c r="E11" s="377"/>
      <c r="F11" s="377"/>
      <c r="G11" s="377"/>
      <c r="H11" s="377" t="s">
        <v>673</v>
      </c>
      <c r="I11" s="377"/>
      <c r="J11" s="220"/>
      <c r="K11" s="377" t="s">
        <v>903</v>
      </c>
      <c r="L11" s="377"/>
      <c r="M11" s="377"/>
      <c r="N11" s="377"/>
      <c r="O11" s="377"/>
      <c r="P11" s="377"/>
      <c r="Q11" s="377"/>
      <c r="R11" s="377"/>
      <c r="S11" s="377"/>
      <c r="T11" s="377"/>
      <c r="U11" s="377"/>
      <c r="V11" s="220"/>
      <c r="W11" s="377" t="s">
        <v>904</v>
      </c>
      <c r="X11" s="377"/>
      <c r="Y11" s="377"/>
      <c r="Z11" s="377"/>
      <c r="AA11" s="377"/>
      <c r="AB11" s="377"/>
      <c r="AC11" s="377"/>
      <c r="AD11" s="377"/>
      <c r="AE11" s="377"/>
      <c r="AF11" s="377"/>
      <c r="AG11" s="377"/>
      <c r="AH11" s="220"/>
      <c r="AI11" s="377" t="s">
        <v>905</v>
      </c>
      <c r="AJ11" s="377"/>
      <c r="AK11" s="377"/>
      <c r="AL11" s="377" t="s">
        <v>735</v>
      </c>
      <c r="AM11" s="377"/>
      <c r="AN11" s="220"/>
      <c r="AO11" s="377" t="s">
        <v>906</v>
      </c>
      <c r="AP11" s="377"/>
      <c r="AQ11" s="377"/>
      <c r="AR11" s="321"/>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8">
        <v>1</v>
      </c>
      <c r="D13" s="105">
        <v>8.8000000000000007</v>
      </c>
      <c r="E13" s="266">
        <v>0</v>
      </c>
      <c r="F13" s="105">
        <v>0.12515521553626602</v>
      </c>
      <c r="G13" s="105">
        <v>2.5222946904260679</v>
      </c>
      <c r="H13" s="211">
        <v>1</v>
      </c>
      <c r="I13" s="133">
        <v>0.8</v>
      </c>
      <c r="J13" s="125"/>
      <c r="K13" s="348">
        <v>1</v>
      </c>
      <c r="L13" s="105">
        <v>1.25</v>
      </c>
      <c r="M13" s="266">
        <v>0</v>
      </c>
      <c r="N13" s="105">
        <v>0.20886536553092955</v>
      </c>
      <c r="O13" s="105">
        <v>0.13232475228902715</v>
      </c>
      <c r="P13" s="264">
        <v>0</v>
      </c>
      <c r="Q13" s="105">
        <v>0.1</v>
      </c>
      <c r="R13" s="264">
        <v>0</v>
      </c>
      <c r="S13" s="105">
        <v>0.05</v>
      </c>
      <c r="T13" s="264">
        <v>0</v>
      </c>
      <c r="U13" s="105">
        <v>1</v>
      </c>
      <c r="V13" s="125"/>
      <c r="W13" s="348">
        <v>1</v>
      </c>
      <c r="X13" s="105">
        <v>0.3</v>
      </c>
      <c r="Y13" s="266">
        <v>0</v>
      </c>
      <c r="Z13" s="105">
        <v>0.34158042894057722</v>
      </c>
      <c r="AA13" s="105">
        <v>0.31303164726091409</v>
      </c>
      <c r="AB13" s="264">
        <v>0</v>
      </c>
      <c r="AC13" s="105">
        <v>1</v>
      </c>
      <c r="AD13" s="264">
        <v>0</v>
      </c>
      <c r="AE13" s="105">
        <v>1</v>
      </c>
      <c r="AF13" s="264">
        <v>0</v>
      </c>
      <c r="AG13" s="105">
        <v>1</v>
      </c>
      <c r="AH13" s="125"/>
      <c r="AI13" s="161">
        <v>0</v>
      </c>
      <c r="AJ13" s="133">
        <v>295000</v>
      </c>
      <c r="AK13" s="133">
        <v>40</v>
      </c>
      <c r="AL13" s="211">
        <v>1</v>
      </c>
      <c r="AM13" s="133">
        <v>2</v>
      </c>
      <c r="AN13" s="125"/>
      <c r="AO13" s="161">
        <v>0</v>
      </c>
      <c r="AP13" s="133">
        <v>90</v>
      </c>
      <c r="AQ13" s="133">
        <v>0</v>
      </c>
      <c r="AR13" s="133">
        <v>0</v>
      </c>
      <c r="AS13" s="125"/>
    </row>
    <row r="14" spans="1:56" x14ac:dyDescent="0.25">
      <c r="A14" s="130">
        <v>2</v>
      </c>
      <c r="B14" s="125"/>
      <c r="C14" s="348">
        <v>36</v>
      </c>
      <c r="D14" s="349">
        <v>44</v>
      </c>
      <c r="E14" s="266">
        <v>10</v>
      </c>
      <c r="F14" s="107">
        <v>0.12515521553626602</v>
      </c>
      <c r="G14" s="107">
        <v>2.5222946904260679</v>
      </c>
      <c r="H14" s="211">
        <v>10</v>
      </c>
      <c r="I14" s="143">
        <v>1</v>
      </c>
      <c r="J14" s="125"/>
      <c r="K14" s="348">
        <v>36</v>
      </c>
      <c r="L14" s="349">
        <v>2.5</v>
      </c>
      <c r="M14" s="266">
        <v>10</v>
      </c>
      <c r="N14" s="107">
        <v>0.20886536553092955</v>
      </c>
      <c r="O14" s="107">
        <v>0.13232475228902715</v>
      </c>
      <c r="P14" s="264">
        <v>33.33</v>
      </c>
      <c r="Q14" s="265">
        <v>1</v>
      </c>
      <c r="R14" s="264">
        <v>33.33</v>
      </c>
      <c r="S14" s="265">
        <v>1</v>
      </c>
      <c r="T14" s="264">
        <v>33.33</v>
      </c>
      <c r="U14" s="265">
        <v>1</v>
      </c>
      <c r="V14" s="125"/>
      <c r="W14" s="348">
        <v>36</v>
      </c>
      <c r="X14" s="349">
        <v>0.35</v>
      </c>
      <c r="Y14" s="266">
        <v>10</v>
      </c>
      <c r="Z14" s="107">
        <v>0.50982153573220479</v>
      </c>
      <c r="AA14" s="107">
        <v>0.23536214079767975</v>
      </c>
      <c r="AB14" s="264">
        <v>33.33</v>
      </c>
      <c r="AC14" s="265">
        <v>0.76376261582597338</v>
      </c>
      <c r="AD14" s="264">
        <v>33.33</v>
      </c>
      <c r="AE14" s="265">
        <v>0.6</v>
      </c>
      <c r="AF14" s="264">
        <v>33.33</v>
      </c>
      <c r="AG14" s="265">
        <v>1</v>
      </c>
      <c r="AH14" s="125"/>
      <c r="AI14" s="161">
        <v>50</v>
      </c>
      <c r="AJ14" s="163">
        <v>261000</v>
      </c>
      <c r="AK14" s="163">
        <v>30</v>
      </c>
      <c r="AL14" s="211">
        <v>45</v>
      </c>
      <c r="AM14" s="143">
        <v>1</v>
      </c>
      <c r="AN14" s="125"/>
      <c r="AO14" s="161">
        <v>25</v>
      </c>
      <c r="AP14" s="150">
        <v>70</v>
      </c>
      <c r="AQ14" s="150">
        <v>0</v>
      </c>
      <c r="AR14" s="150">
        <v>0</v>
      </c>
      <c r="AS14" s="125"/>
    </row>
    <row r="15" spans="1:56" x14ac:dyDescent="0.25">
      <c r="A15" s="130">
        <v>3</v>
      </c>
      <c r="B15" s="125"/>
      <c r="C15" s="348">
        <v>67</v>
      </c>
      <c r="D15" s="105">
        <v>45.9</v>
      </c>
      <c r="E15" s="266">
        <v>12.37297977927561</v>
      </c>
      <c r="F15" s="105">
        <v>0.24937472414300427</v>
      </c>
      <c r="G15" s="105">
        <v>21.298442729243103</v>
      </c>
      <c r="H15" s="211"/>
      <c r="I15" s="133"/>
      <c r="J15" s="125"/>
      <c r="K15" s="348">
        <v>67</v>
      </c>
      <c r="L15" s="105">
        <v>3.3</v>
      </c>
      <c r="M15" s="266">
        <v>12.37297977927561</v>
      </c>
      <c r="N15" s="105">
        <v>0.16465431690373802</v>
      </c>
      <c r="O15" s="105">
        <v>4.9393586581924546E-2</v>
      </c>
      <c r="P15" s="264">
        <v>66.67</v>
      </c>
      <c r="Q15" s="105">
        <v>0.85714285714285721</v>
      </c>
      <c r="R15" s="264">
        <v>66.67</v>
      </c>
      <c r="S15" s="105">
        <v>0.56999999999999995</v>
      </c>
      <c r="T15" s="264">
        <v>66.67</v>
      </c>
      <c r="U15" s="105">
        <v>1</v>
      </c>
      <c r="V15" s="125"/>
      <c r="W15" s="348">
        <v>67</v>
      </c>
      <c r="X15" s="105">
        <v>0.7</v>
      </c>
      <c r="Y15" s="266">
        <v>12.37297977927561</v>
      </c>
      <c r="Z15" s="105">
        <v>0.37003175980563258</v>
      </c>
      <c r="AA15" s="105">
        <v>9.0638900014790358E-2</v>
      </c>
      <c r="AB15" s="264">
        <v>66.67</v>
      </c>
      <c r="AC15" s="105">
        <v>0.66143782776614779</v>
      </c>
      <c r="AD15" s="264">
        <v>66.67</v>
      </c>
      <c r="AE15" s="105">
        <v>0.32</v>
      </c>
      <c r="AF15" s="264">
        <v>66.67</v>
      </c>
      <c r="AG15" s="105">
        <v>1</v>
      </c>
      <c r="AH15" s="125"/>
      <c r="AI15" s="161">
        <v>100</v>
      </c>
      <c r="AJ15" s="133">
        <v>243000</v>
      </c>
      <c r="AK15" s="133">
        <v>20</v>
      </c>
      <c r="AL15" s="211">
        <v>84</v>
      </c>
      <c r="AM15" s="133">
        <v>1</v>
      </c>
      <c r="AN15" s="125"/>
      <c r="AO15" s="161">
        <v>50</v>
      </c>
      <c r="AP15" s="133">
        <v>50</v>
      </c>
      <c r="AQ15" s="133">
        <v>0</v>
      </c>
      <c r="AR15" s="133">
        <v>0</v>
      </c>
      <c r="AS15" s="125"/>
    </row>
    <row r="16" spans="1:56" x14ac:dyDescent="0.25">
      <c r="A16" s="130">
        <v>4</v>
      </c>
      <c r="B16" s="125"/>
      <c r="C16" s="348">
        <v>85</v>
      </c>
      <c r="D16" s="349">
        <v>50</v>
      </c>
      <c r="E16" s="266">
        <v>20</v>
      </c>
      <c r="F16" s="107">
        <v>0.25791325049821445</v>
      </c>
      <c r="G16" s="107">
        <v>2.060340822907146</v>
      </c>
      <c r="H16" s="211"/>
      <c r="I16" s="143"/>
      <c r="J16" s="125"/>
      <c r="K16" s="348">
        <v>85</v>
      </c>
      <c r="L16" s="349">
        <v>3.5</v>
      </c>
      <c r="M16" s="266">
        <v>20</v>
      </c>
      <c r="N16" s="107">
        <v>0.36</v>
      </c>
      <c r="O16" s="107">
        <v>0.19</v>
      </c>
      <c r="P16" s="264">
        <v>100</v>
      </c>
      <c r="Q16" s="265">
        <v>0.01</v>
      </c>
      <c r="R16" s="264">
        <v>100</v>
      </c>
      <c r="S16" s="265">
        <v>0.01</v>
      </c>
      <c r="T16" s="264">
        <v>100</v>
      </c>
      <c r="U16" s="265">
        <v>1</v>
      </c>
      <c r="V16" s="125"/>
      <c r="W16" s="348">
        <v>85</v>
      </c>
      <c r="X16" s="349">
        <v>1.8</v>
      </c>
      <c r="Y16" s="266">
        <v>20</v>
      </c>
      <c r="Z16" s="107">
        <v>0.65596539238271234</v>
      </c>
      <c r="AA16" s="107">
        <v>0.15911756820914674</v>
      </c>
      <c r="AB16" s="264">
        <v>100</v>
      </c>
      <c r="AC16" s="265">
        <v>4.0000000000000001E-3</v>
      </c>
      <c r="AD16" s="264">
        <v>100</v>
      </c>
      <c r="AE16" s="265">
        <v>4.0000000000000001E-3</v>
      </c>
      <c r="AF16" s="264">
        <v>100</v>
      </c>
      <c r="AG16" s="265">
        <v>1</v>
      </c>
      <c r="AH16" s="125"/>
      <c r="AI16" s="161"/>
      <c r="AJ16" s="163"/>
      <c r="AK16" s="163"/>
      <c r="AL16" s="211"/>
      <c r="AM16" s="143"/>
      <c r="AN16" s="125"/>
      <c r="AO16" s="161">
        <v>75</v>
      </c>
      <c r="AP16" s="150">
        <v>60</v>
      </c>
      <c r="AQ16" s="150">
        <v>0</v>
      </c>
      <c r="AR16" s="150">
        <v>0</v>
      </c>
      <c r="AS16" s="125"/>
    </row>
    <row r="17" spans="1:45" x14ac:dyDescent="0.25">
      <c r="A17" s="130">
        <v>5</v>
      </c>
      <c r="B17" s="125"/>
      <c r="C17" s="141"/>
      <c r="D17" s="173"/>
      <c r="E17" s="266">
        <v>30</v>
      </c>
      <c r="F17" s="105">
        <v>0.31498388326400684</v>
      </c>
      <c r="G17" s="105">
        <v>3.3979094443067628</v>
      </c>
      <c r="H17" s="211"/>
      <c r="I17" s="133"/>
      <c r="J17" s="125"/>
      <c r="K17" s="348"/>
      <c r="L17" s="105"/>
      <c r="M17" s="266">
        <v>30</v>
      </c>
      <c r="N17" s="105">
        <v>0.2399106847502481</v>
      </c>
      <c r="O17" s="105">
        <v>7.2828942625835225E-2</v>
      </c>
      <c r="P17" s="264"/>
      <c r="Q17" s="105"/>
      <c r="R17" s="264"/>
      <c r="S17" s="105"/>
      <c r="T17" s="264"/>
      <c r="U17" s="105"/>
      <c r="V17" s="125"/>
      <c r="W17" s="348"/>
      <c r="X17" s="105"/>
      <c r="Y17" s="266">
        <v>30</v>
      </c>
      <c r="Z17" s="105">
        <v>0.63914576693700176</v>
      </c>
      <c r="AA17" s="105">
        <v>0.13388252812256587</v>
      </c>
      <c r="AB17" s="264"/>
      <c r="AC17" s="105"/>
      <c r="AD17" s="264"/>
      <c r="AE17" s="105"/>
      <c r="AF17" s="264"/>
      <c r="AG17" s="105"/>
      <c r="AH17" s="125"/>
      <c r="AI17" s="161"/>
      <c r="AJ17" s="133"/>
      <c r="AK17" s="133"/>
      <c r="AL17" s="211"/>
      <c r="AM17" s="133"/>
      <c r="AN17" s="125"/>
      <c r="AO17" s="161">
        <v>100</v>
      </c>
      <c r="AP17" s="133">
        <v>80</v>
      </c>
      <c r="AQ17" s="133">
        <v>0</v>
      </c>
      <c r="AR17" s="133">
        <v>0</v>
      </c>
      <c r="AS17" s="125"/>
    </row>
    <row r="18" spans="1:45" x14ac:dyDescent="0.25">
      <c r="A18" s="130">
        <v>6</v>
      </c>
      <c r="B18" s="125"/>
      <c r="C18" s="141"/>
      <c r="D18" s="142"/>
      <c r="E18" s="266">
        <v>40</v>
      </c>
      <c r="F18" s="107">
        <v>0.7677004560835663</v>
      </c>
      <c r="G18" s="107">
        <v>18.157813510931891</v>
      </c>
      <c r="H18" s="211"/>
      <c r="I18" s="143"/>
      <c r="J18" s="125"/>
      <c r="K18" s="348"/>
      <c r="L18" s="349"/>
      <c r="M18" s="266">
        <v>40</v>
      </c>
      <c r="N18" s="107">
        <v>0.49946658948064837</v>
      </c>
      <c r="O18" s="107">
        <v>0.83016536066850311</v>
      </c>
      <c r="P18" s="264"/>
      <c r="Q18" s="265"/>
      <c r="R18" s="264"/>
      <c r="S18" s="265"/>
      <c r="T18" s="264"/>
      <c r="U18" s="265"/>
      <c r="V18" s="125"/>
      <c r="W18" s="348"/>
      <c r="X18" s="349"/>
      <c r="Y18" s="266">
        <v>40</v>
      </c>
      <c r="Z18" s="107">
        <v>0.75239791160478631</v>
      </c>
      <c r="AA18" s="107">
        <v>0.12602827610787576</v>
      </c>
      <c r="AB18" s="264"/>
      <c r="AC18" s="265"/>
      <c r="AD18" s="264"/>
      <c r="AE18" s="265"/>
      <c r="AF18" s="264"/>
      <c r="AG18" s="265"/>
      <c r="AH18" s="125"/>
      <c r="AI18" s="161"/>
      <c r="AJ18" s="163"/>
      <c r="AK18" s="163"/>
      <c r="AL18" s="211"/>
      <c r="AM18" s="143"/>
      <c r="AN18" s="125"/>
      <c r="AO18" s="161"/>
      <c r="AP18" s="150"/>
      <c r="AQ18" s="150"/>
      <c r="AR18" s="150"/>
      <c r="AS18" s="125"/>
    </row>
    <row r="19" spans="1:45" x14ac:dyDescent="0.25">
      <c r="A19" s="130">
        <v>7</v>
      </c>
      <c r="B19" s="125"/>
      <c r="C19" s="329"/>
      <c r="D19" s="133"/>
      <c r="E19" s="266">
        <v>40.249833345678098</v>
      </c>
      <c r="F19" s="105">
        <v>0.67198764160659119</v>
      </c>
      <c r="G19" s="105">
        <v>5.7721025487161199</v>
      </c>
      <c r="H19" s="211"/>
      <c r="I19" s="133"/>
      <c r="J19" s="125"/>
      <c r="K19" s="348"/>
      <c r="L19" s="105"/>
      <c r="M19" s="266">
        <v>40.249833345678098</v>
      </c>
      <c r="N19" s="105">
        <v>0.33817813430367183</v>
      </c>
      <c r="O19" s="105">
        <v>0.29132897783658585</v>
      </c>
      <c r="P19" s="264"/>
      <c r="Q19" s="105"/>
      <c r="R19" s="264"/>
      <c r="S19" s="105"/>
      <c r="T19" s="264"/>
      <c r="U19" s="105"/>
      <c r="V19" s="125"/>
      <c r="W19" s="348"/>
      <c r="X19" s="105"/>
      <c r="Y19" s="266">
        <v>40.249833345678098</v>
      </c>
      <c r="Z19" s="105">
        <v>0.69380954963556096</v>
      </c>
      <c r="AA19" s="105">
        <v>0.16651429191253617</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266">
        <v>41.516169172653875</v>
      </c>
      <c r="F20" s="107">
        <v>1</v>
      </c>
      <c r="G20" s="107">
        <v>2.9631230784216203</v>
      </c>
      <c r="H20" s="211"/>
      <c r="I20" s="143"/>
      <c r="J20" s="125"/>
      <c r="K20" s="348"/>
      <c r="L20" s="349"/>
      <c r="M20" s="266">
        <v>41.516169172653875</v>
      </c>
      <c r="N20" s="107">
        <v>0.63519268938140916</v>
      </c>
      <c r="O20" s="107">
        <v>0.14825770346004358</v>
      </c>
      <c r="P20" s="264"/>
      <c r="Q20" s="265"/>
      <c r="R20" s="264"/>
      <c r="S20" s="265"/>
      <c r="T20" s="264"/>
      <c r="U20" s="265"/>
      <c r="V20" s="125"/>
      <c r="W20" s="348"/>
      <c r="X20" s="349"/>
      <c r="Y20" s="266">
        <v>41.516169172653875</v>
      </c>
      <c r="Z20" s="107">
        <v>0.77089949959506787</v>
      </c>
      <c r="AA20" s="107">
        <v>6.4091380839747913E-2</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266">
        <v>50</v>
      </c>
      <c r="F21" s="105">
        <v>0.88447844637340001</v>
      </c>
      <c r="G21" s="105">
        <v>13.914426178551604</v>
      </c>
      <c r="H21" s="211"/>
      <c r="I21" s="133"/>
      <c r="J21" s="125"/>
      <c r="K21" s="348"/>
      <c r="L21" s="105"/>
      <c r="M21" s="266">
        <v>50</v>
      </c>
      <c r="N21" s="105">
        <v>0.85257667407022353</v>
      </c>
      <c r="O21" s="105">
        <v>0.39418219899162932</v>
      </c>
      <c r="P21" s="264"/>
      <c r="Q21" s="105"/>
      <c r="R21" s="264"/>
      <c r="S21" s="105"/>
      <c r="T21" s="264"/>
      <c r="U21" s="105"/>
      <c r="V21" s="125"/>
      <c r="W21" s="348"/>
      <c r="X21" s="105"/>
      <c r="Y21" s="266">
        <v>50</v>
      </c>
      <c r="Z21" s="105">
        <v>0.86340743954647603</v>
      </c>
      <c r="AA21" s="105">
        <v>0.13769037335120812</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266">
        <v>60</v>
      </c>
      <c r="F22" s="107">
        <v>0.8260730001203741</v>
      </c>
      <c r="G22" s="107">
        <v>2.3595384578835796</v>
      </c>
      <c r="H22" s="211"/>
      <c r="I22" s="143"/>
      <c r="J22" s="125"/>
      <c r="K22" s="348"/>
      <c r="L22" s="349"/>
      <c r="M22" s="266">
        <v>60</v>
      </c>
      <c r="N22" s="107">
        <v>1</v>
      </c>
      <c r="O22" s="107">
        <v>0.18263673688497944</v>
      </c>
      <c r="P22" s="264"/>
      <c r="Q22" s="265"/>
      <c r="R22" s="264"/>
      <c r="S22" s="265"/>
      <c r="T22" s="264"/>
      <c r="U22" s="265"/>
      <c r="V22" s="125"/>
      <c r="W22" s="348"/>
      <c r="X22" s="349"/>
      <c r="Y22" s="266">
        <v>60</v>
      </c>
      <c r="Z22" s="107">
        <v>0.99235790129692369</v>
      </c>
      <c r="AA22" s="107">
        <v>0.14435119562604781</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266">
        <v>70</v>
      </c>
      <c r="F23" s="105">
        <v>0.74901226476921645</v>
      </c>
      <c r="G23" s="105">
        <v>0.99082705536801086</v>
      </c>
      <c r="H23" s="211"/>
      <c r="I23" s="133"/>
      <c r="J23" s="125"/>
      <c r="K23" s="348"/>
      <c r="L23" s="105"/>
      <c r="M23" s="266">
        <v>70</v>
      </c>
      <c r="N23" s="105">
        <v>0.92408203771088293</v>
      </c>
      <c r="O23" s="105">
        <v>0.34743246636606828</v>
      </c>
      <c r="P23" s="264"/>
      <c r="Q23" s="105"/>
      <c r="R23" s="264"/>
      <c r="S23" s="105"/>
      <c r="T23" s="264"/>
      <c r="U23" s="105"/>
      <c r="V23" s="125"/>
      <c r="W23" s="348"/>
      <c r="X23" s="105"/>
      <c r="Y23" s="266">
        <v>70</v>
      </c>
      <c r="Z23" s="105">
        <v>1</v>
      </c>
      <c r="AA23" s="105">
        <v>8.3251031654630048E-2</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266">
        <v>80</v>
      </c>
      <c r="F24" s="107">
        <v>0.66186716361793607</v>
      </c>
      <c r="G24" s="107">
        <v>1.1984046756104028</v>
      </c>
      <c r="H24" s="211"/>
      <c r="I24" s="143"/>
      <c r="J24" s="125"/>
      <c r="K24" s="348"/>
      <c r="L24" s="349"/>
      <c r="M24" s="266">
        <v>80</v>
      </c>
      <c r="N24" s="107">
        <v>0.68732311537471968</v>
      </c>
      <c r="O24" s="107">
        <v>0.52754522105496338</v>
      </c>
      <c r="P24" s="264"/>
      <c r="Q24" s="265"/>
      <c r="R24" s="264"/>
      <c r="S24" s="265"/>
      <c r="T24" s="264"/>
      <c r="U24" s="265"/>
      <c r="V24" s="125"/>
      <c r="W24" s="348"/>
      <c r="X24" s="349"/>
      <c r="Y24" s="266">
        <v>80</v>
      </c>
      <c r="Z24" s="107">
        <v>0.92712756924962036</v>
      </c>
      <c r="AA24" s="107">
        <v>0.1040116999165831</v>
      </c>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266">
        <v>90</v>
      </c>
      <c r="F25" s="105">
        <v>0.52258349271737525</v>
      </c>
      <c r="G25" s="105">
        <v>1.3126874964854802</v>
      </c>
      <c r="H25" s="211"/>
      <c r="I25" s="133"/>
      <c r="J25" s="125"/>
      <c r="K25" s="348"/>
      <c r="L25" s="105"/>
      <c r="M25" s="266">
        <v>90</v>
      </c>
      <c r="N25" s="105">
        <v>0.66252894475686386</v>
      </c>
      <c r="O25" s="105">
        <v>0.52281672324854955</v>
      </c>
      <c r="P25" s="264"/>
      <c r="Q25" s="105"/>
      <c r="R25" s="264"/>
      <c r="S25" s="105"/>
      <c r="T25" s="264"/>
      <c r="U25" s="105"/>
      <c r="V25" s="125"/>
      <c r="W25" s="348"/>
      <c r="X25" s="105"/>
      <c r="Y25" s="266">
        <v>90</v>
      </c>
      <c r="Z25" s="105">
        <v>0.75740723272550825</v>
      </c>
      <c r="AA25" s="105">
        <v>9.2249003683077702E-2</v>
      </c>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266">
        <v>97.5566773572328</v>
      </c>
      <c r="F26" s="107">
        <v>0.38416213035162572</v>
      </c>
      <c r="G26" s="107">
        <v>0.90351705445548525</v>
      </c>
      <c r="H26" s="211"/>
      <c r="I26" s="143"/>
      <c r="J26" s="125"/>
      <c r="K26" s="141"/>
      <c r="L26" s="142"/>
      <c r="M26" s="171">
        <v>97.5566773572328</v>
      </c>
      <c r="N26" s="163">
        <v>0.52534733708236847</v>
      </c>
      <c r="O26" s="163">
        <v>0.19800999361349289</v>
      </c>
      <c r="P26" s="148"/>
      <c r="Q26" s="150"/>
      <c r="R26" s="148"/>
      <c r="S26" s="150"/>
      <c r="T26" s="148"/>
      <c r="U26" s="150"/>
      <c r="V26" s="125"/>
      <c r="W26" s="348"/>
      <c r="X26" s="349"/>
      <c r="Y26" s="266">
        <v>97.5566773572328</v>
      </c>
      <c r="Z26" s="107">
        <v>0.52214738966252716</v>
      </c>
      <c r="AA26" s="107">
        <v>7.2272783208649494E-2</v>
      </c>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171">
        <v>98.340693356047709</v>
      </c>
      <c r="F27" s="133">
        <v>0.36538178608209504</v>
      </c>
      <c r="G27" s="133">
        <v>0.58663085680115135</v>
      </c>
      <c r="H27" s="211"/>
      <c r="I27" s="133"/>
      <c r="J27" s="125"/>
      <c r="K27" s="141"/>
      <c r="L27" s="133"/>
      <c r="M27" s="171">
        <v>98.340693356047709</v>
      </c>
      <c r="N27" s="133">
        <v>0.54126695335759178</v>
      </c>
      <c r="O27" s="133">
        <v>4.4194261678564162E-2</v>
      </c>
      <c r="P27" s="148"/>
      <c r="Q27" s="133"/>
      <c r="R27" s="148"/>
      <c r="S27" s="133"/>
      <c r="T27" s="148"/>
      <c r="U27" s="133"/>
      <c r="V27" s="125"/>
      <c r="W27" s="348"/>
      <c r="X27" s="105"/>
      <c r="Y27" s="266">
        <v>98.340693356047709</v>
      </c>
      <c r="Z27" s="105">
        <v>0.52168554211592766</v>
      </c>
      <c r="AA27" s="105">
        <v>0.1019155045503029</v>
      </c>
      <c r="AB27" s="264"/>
      <c r="AC27" s="105"/>
      <c r="AD27" s="264"/>
      <c r="AE27" s="105"/>
      <c r="AF27" s="264"/>
      <c r="AG27" s="105"/>
      <c r="AH27" s="125"/>
      <c r="AI27" s="161"/>
      <c r="AJ27" s="133"/>
      <c r="AK27" s="133"/>
      <c r="AL27" s="211"/>
      <c r="AM27" s="133"/>
      <c r="AN27" s="125"/>
      <c r="AO27" s="161"/>
      <c r="AP27" s="133"/>
      <c r="AQ27" s="133"/>
      <c r="AR27" s="133"/>
      <c r="AS27" s="125"/>
    </row>
    <row r="28" spans="1:45" x14ac:dyDescent="0.2">
      <c r="A28" s="130">
        <v>16</v>
      </c>
      <c r="B28" s="125"/>
      <c r="C28" s="141"/>
      <c r="D28" s="142"/>
      <c r="E28" s="171">
        <v>98.985934449300061</v>
      </c>
      <c r="F28" s="163">
        <v>0.34921288803884071</v>
      </c>
      <c r="G28" s="163">
        <v>0.35288797699984287</v>
      </c>
      <c r="H28" s="211"/>
      <c r="I28" s="143"/>
      <c r="J28" s="125"/>
      <c r="K28" s="141"/>
      <c r="L28" s="142"/>
      <c r="M28" s="171">
        <v>98.985934449300061</v>
      </c>
      <c r="N28" s="163">
        <v>0.51784237512404885</v>
      </c>
      <c r="O28" s="163">
        <v>0.14663052632380549</v>
      </c>
      <c r="P28" s="148"/>
      <c r="Q28" s="150"/>
      <c r="R28" s="148"/>
      <c r="S28" s="150"/>
      <c r="T28" s="148"/>
      <c r="U28" s="150"/>
      <c r="V28" s="125"/>
      <c r="W28" s="141"/>
      <c r="X28" s="142"/>
      <c r="Y28" s="171">
        <v>98.985934449300061</v>
      </c>
      <c r="Z28" s="163">
        <v>0.50879366973274487</v>
      </c>
      <c r="AA28" s="163">
        <v>5.5504763970844861E-2</v>
      </c>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171">
        <v>99.60526635064069</v>
      </c>
      <c r="F29" s="133">
        <v>0.33478005002206856</v>
      </c>
      <c r="G29" s="133">
        <v>0.42357287551935324</v>
      </c>
      <c r="H29" s="211"/>
      <c r="I29" s="133"/>
      <c r="J29" s="125"/>
      <c r="K29" s="141"/>
      <c r="L29" s="133"/>
      <c r="M29" s="171">
        <v>99.60526635064069</v>
      </c>
      <c r="N29" s="133">
        <v>0.47849818061528276</v>
      </c>
      <c r="O29" s="133">
        <v>0.18730202636958224</v>
      </c>
      <c r="P29" s="148"/>
      <c r="Q29" s="133"/>
      <c r="R29" s="148"/>
      <c r="S29" s="133"/>
      <c r="T29" s="148"/>
      <c r="U29" s="133"/>
      <c r="V29" s="125"/>
      <c r="W29" s="141"/>
      <c r="X29" s="133"/>
      <c r="Y29" s="171">
        <v>99.60526635064069</v>
      </c>
      <c r="Z29" s="133">
        <v>0.50951428299105583</v>
      </c>
      <c r="AA29" s="133">
        <v>5.4694742087743872E-2</v>
      </c>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171">
        <v>99.863469446707654</v>
      </c>
      <c r="F30" s="163">
        <v>0.32080329557157566</v>
      </c>
      <c r="G30" s="163">
        <v>0.13221504745423493</v>
      </c>
      <c r="H30" s="211"/>
      <c r="I30" s="143"/>
      <c r="J30" s="125"/>
      <c r="K30" s="141"/>
      <c r="L30" s="142"/>
      <c r="M30" s="171">
        <v>99.863469446707654</v>
      </c>
      <c r="N30" s="163">
        <v>0.47099321865696325</v>
      </c>
      <c r="O30" s="163">
        <v>0.16988301829626914</v>
      </c>
      <c r="P30" s="148"/>
      <c r="Q30" s="150"/>
      <c r="R30" s="148"/>
      <c r="S30" s="150"/>
      <c r="T30" s="148"/>
      <c r="U30" s="150"/>
      <c r="V30" s="125"/>
      <c r="W30" s="141"/>
      <c r="X30" s="142"/>
      <c r="Y30" s="171">
        <v>99.863469446707654</v>
      </c>
      <c r="Z30" s="163">
        <v>0.49409629299915447</v>
      </c>
      <c r="AA30" s="163">
        <v>9.067601727930702E-2</v>
      </c>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v>100</v>
      </c>
      <c r="F31" s="133">
        <v>0.32212740915109606</v>
      </c>
      <c r="G31" s="133">
        <v>8.1145106565470235E-2</v>
      </c>
      <c r="H31" s="211"/>
      <c r="I31" s="133"/>
      <c r="J31" s="125"/>
      <c r="K31" s="141"/>
      <c r="L31" s="133"/>
      <c r="M31" s="171">
        <v>100</v>
      </c>
      <c r="N31" s="133">
        <v>0.4393814091961627</v>
      </c>
      <c r="O31" s="133">
        <v>3.1519232141874749E-2</v>
      </c>
      <c r="P31" s="148"/>
      <c r="Q31" s="133"/>
      <c r="R31" s="148"/>
      <c r="S31" s="133"/>
      <c r="T31" s="148"/>
      <c r="U31" s="133"/>
      <c r="V31" s="125"/>
      <c r="W31" s="141"/>
      <c r="X31" s="133"/>
      <c r="Y31" s="171">
        <v>100</v>
      </c>
      <c r="Z31" s="133">
        <v>0.4386402672723887</v>
      </c>
      <c r="AA31" s="133">
        <v>0.13933361277895434</v>
      </c>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8" t="s">
        <v>507</v>
      </c>
      <c r="AJ38" s="268"/>
      <c r="AK38" s="328"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4" t="s">
        <v>524</v>
      </c>
      <c r="L48" s="174">
        <f>MAX(L13:L37)</f>
        <v>3.5</v>
      </c>
      <c r="M48" s="324" t="s">
        <v>524</v>
      </c>
      <c r="N48" s="174">
        <f>L48*MAX(N13:N37)</f>
        <v>3.5</v>
      </c>
      <c r="O48" s="125"/>
      <c r="P48" s="125"/>
      <c r="Q48" s="125"/>
      <c r="R48" s="324" t="s">
        <v>524</v>
      </c>
      <c r="S48" s="174">
        <f>L48*MAX(N13:N37)*MAX(S13:S37)</f>
        <v>3.5</v>
      </c>
      <c r="T48" s="125"/>
      <c r="U48" s="125"/>
      <c r="V48" s="125"/>
      <c r="W48" s="324" t="s">
        <v>524</v>
      </c>
      <c r="X48" s="174">
        <f>MAX(X13:X37)</f>
        <v>1.8</v>
      </c>
      <c r="Y48" s="324" t="s">
        <v>524</v>
      </c>
      <c r="Z48" s="174">
        <f>X48*MAX(Z13:Z37)</f>
        <v>1.8</v>
      </c>
      <c r="AA48" s="125"/>
      <c r="AB48" s="125"/>
      <c r="AC48" s="125"/>
      <c r="AD48" s="324" t="s">
        <v>524</v>
      </c>
      <c r="AE48" s="174">
        <f>X48*MAX(Z13:Z37)*MAX(AE13:AE37)</f>
        <v>1.8</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0.5762901091630831</v>
      </c>
      <c r="O49" s="125"/>
      <c r="P49" s="125"/>
      <c r="Q49" s="125"/>
      <c r="R49" s="175" t="s">
        <v>525</v>
      </c>
      <c r="S49" s="176">
        <f>L48*MIN(N13:N37)*MIN(S13:S37)</f>
        <v>5.7629010916308314E-3</v>
      </c>
      <c r="T49" s="125"/>
      <c r="U49" s="125"/>
      <c r="V49" s="125"/>
      <c r="W49" s="125"/>
      <c r="X49" s="125"/>
      <c r="Y49" s="175" t="s">
        <v>525</v>
      </c>
      <c r="Z49" s="176">
        <f>X48*MIN(Z13:Z37)</f>
        <v>0.614844772093039</v>
      </c>
      <c r="AA49" s="125"/>
      <c r="AB49" s="125"/>
      <c r="AC49" s="125"/>
      <c r="AD49" s="175" t="s">
        <v>525</v>
      </c>
      <c r="AE49" s="176">
        <f>X48*MIN(Z13:Z37)*MIN(AE13:AE37)</f>
        <v>2.4593790883721562E-3</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E13" sqref="E13"/>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40" t="s">
        <v>1096</v>
      </c>
      <c r="V2" s="125"/>
      <c r="W2" s="340"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392" t="s">
        <v>705</v>
      </c>
      <c r="D4" s="404"/>
      <c r="E4" s="404"/>
      <c r="F4" s="404"/>
      <c r="G4" s="404"/>
      <c r="H4" s="404"/>
      <c r="I4" s="404"/>
      <c r="J4" s="396"/>
      <c r="K4" s="125"/>
      <c r="L4" s="369" t="s">
        <v>431</v>
      </c>
      <c r="M4" s="367"/>
      <c r="N4" s="125"/>
      <c r="O4" s="403" t="s">
        <v>530</v>
      </c>
      <c r="P4" s="403"/>
      <c r="Q4" s="403"/>
      <c r="R4" s="403"/>
      <c r="S4" s="403"/>
      <c r="T4" s="125"/>
      <c r="U4" s="268">
        <v>2</v>
      </c>
      <c r="V4" s="175"/>
      <c r="W4" s="268">
        <v>2</v>
      </c>
      <c r="X4" s="125"/>
      <c r="Y4" s="125"/>
      <c r="Z4" s="125"/>
    </row>
    <row r="5" spans="1:26" ht="16.5" thickBot="1" x14ac:dyDescent="0.25">
      <c r="A5" s="135" t="s">
        <v>445</v>
      </c>
      <c r="B5" s="125"/>
      <c r="C5" s="392" t="s">
        <v>530</v>
      </c>
      <c r="D5" s="404"/>
      <c r="E5" s="396"/>
      <c r="F5" s="386" t="s">
        <v>536</v>
      </c>
      <c r="G5" s="382"/>
      <c r="H5" s="382"/>
      <c r="I5" s="387"/>
      <c r="J5" s="249" t="s">
        <v>535</v>
      </c>
      <c r="K5" s="125"/>
      <c r="L5" s="369" t="s">
        <v>520</v>
      </c>
      <c r="M5" s="367"/>
      <c r="N5" s="125"/>
      <c r="O5" s="369" t="s">
        <v>515</v>
      </c>
      <c r="P5" s="370"/>
      <c r="Q5" s="370"/>
      <c r="R5" s="370"/>
      <c r="S5" s="370"/>
      <c r="T5" s="125"/>
      <c r="U5" s="268">
        <v>3</v>
      </c>
      <c r="V5" s="175"/>
      <c r="W5" s="268">
        <v>3</v>
      </c>
      <c r="X5" s="125"/>
      <c r="Y5" s="125"/>
      <c r="Z5" s="125"/>
    </row>
    <row r="6" spans="1:26" ht="16.5" thickBot="1" x14ac:dyDescent="0.25">
      <c r="A6" s="125"/>
      <c r="B6" s="125"/>
      <c r="C6" s="386" t="s">
        <v>776</v>
      </c>
      <c r="D6" s="387"/>
      <c r="E6" s="247" t="s">
        <v>868</v>
      </c>
      <c r="F6" s="249" t="s">
        <v>776</v>
      </c>
      <c r="G6" s="125"/>
      <c r="H6" s="386" t="s">
        <v>707</v>
      </c>
      <c r="I6" s="387"/>
      <c r="J6" s="249" t="s">
        <v>776</v>
      </c>
      <c r="K6" s="125"/>
      <c r="L6" s="125"/>
      <c r="M6" s="246" t="s">
        <v>521</v>
      </c>
      <c r="N6" s="125"/>
      <c r="O6" s="125"/>
      <c r="P6" s="386" t="s">
        <v>436</v>
      </c>
      <c r="Q6" s="387"/>
      <c r="R6" s="125"/>
      <c r="S6" s="249" t="s">
        <v>774</v>
      </c>
      <c r="T6" s="125"/>
      <c r="U6" s="268">
        <v>4</v>
      </c>
      <c r="V6" s="175"/>
      <c r="W6" s="268">
        <v>4</v>
      </c>
      <c r="X6" s="125"/>
      <c r="Y6" s="125"/>
      <c r="Z6" s="125"/>
    </row>
    <row r="7" spans="1:26" ht="16.5" thickBot="1" x14ac:dyDescent="0.25">
      <c r="A7" s="125"/>
      <c r="B7" s="125"/>
      <c r="C7" s="389" t="s">
        <v>463</v>
      </c>
      <c r="D7" s="390"/>
      <c r="E7" s="390"/>
      <c r="F7" s="390"/>
      <c r="G7" s="390"/>
      <c r="H7" s="390"/>
      <c r="I7" s="390"/>
      <c r="J7" s="390"/>
      <c r="K7" s="125"/>
      <c r="L7" s="125"/>
      <c r="M7" s="156" t="s">
        <v>770</v>
      </c>
      <c r="N7" s="125"/>
      <c r="O7" s="389" t="s">
        <v>841</v>
      </c>
      <c r="P7" s="390"/>
      <c r="Q7" s="390"/>
      <c r="R7" s="390"/>
      <c r="S7" s="390"/>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O9" s="126"/>
      <c r="P9" s="217">
        <v>1</v>
      </c>
      <c r="Q9" s="217">
        <v>1</v>
      </c>
      <c r="R9" s="126"/>
      <c r="S9" s="217">
        <v>1</v>
      </c>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O10" s="220"/>
      <c r="P10" s="221">
        <f>COUNT(P13:P37)</f>
        <v>2</v>
      </c>
      <c r="Q10" s="221">
        <f>COUNT(Q13:Q37)</f>
        <v>2</v>
      </c>
      <c r="R10" s="220"/>
      <c r="S10" s="221">
        <f>COUNT(S13:S37)</f>
        <v>2</v>
      </c>
      <c r="T10" s="220"/>
      <c r="U10" s="268">
        <v>8</v>
      </c>
      <c r="V10" s="175"/>
      <c r="W10" s="268">
        <v>8</v>
      </c>
      <c r="X10" s="220"/>
      <c r="Y10" s="220"/>
      <c r="Z10" s="220"/>
    </row>
    <row r="11" spans="1:26" s="227" customFormat="1" x14ac:dyDescent="0.2">
      <c r="A11" s="222" t="s">
        <v>643</v>
      </c>
      <c r="B11" s="220"/>
      <c r="C11" s="377" t="s">
        <v>907</v>
      </c>
      <c r="D11" s="377"/>
      <c r="E11" s="377"/>
      <c r="F11" s="277" t="s">
        <v>378</v>
      </c>
      <c r="G11" s="379" t="s">
        <v>908</v>
      </c>
      <c r="H11" s="379"/>
      <c r="I11" s="379"/>
      <c r="J11" s="280" t="s">
        <v>303</v>
      </c>
      <c r="K11" s="220"/>
      <c r="L11" s="377" t="s">
        <v>307</v>
      </c>
      <c r="M11" s="377"/>
      <c r="N11" s="220"/>
      <c r="O11" s="377" t="s">
        <v>677</v>
      </c>
      <c r="P11" s="377"/>
      <c r="Q11" s="377"/>
      <c r="R11" s="377"/>
      <c r="S11" s="377"/>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0</v>
      </c>
      <c r="K13" s="125"/>
      <c r="L13" s="141">
        <v>1</v>
      </c>
      <c r="M13" s="147">
        <v>1</v>
      </c>
      <c r="N13" s="125"/>
      <c r="O13" s="141">
        <v>1</v>
      </c>
      <c r="P13" s="133">
        <v>5</v>
      </c>
      <c r="Q13" s="133">
        <v>0</v>
      </c>
      <c r="R13" s="177">
        <v>1</v>
      </c>
      <c r="S13" s="133">
        <v>0.1</v>
      </c>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O14" s="141">
        <v>60</v>
      </c>
      <c r="P14" s="142">
        <v>5</v>
      </c>
      <c r="Q14" s="142">
        <v>0</v>
      </c>
      <c r="R14" s="177">
        <v>32</v>
      </c>
      <c r="S14" s="143">
        <v>1</v>
      </c>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O15" s="141"/>
      <c r="P15" s="133"/>
      <c r="Q15" s="133"/>
      <c r="R15" s="177"/>
      <c r="S15" s="133"/>
      <c r="T15" s="125"/>
      <c r="U15" s="278">
        <v>13</v>
      </c>
      <c r="V15" s="342"/>
      <c r="W15" s="341">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O16" s="141"/>
      <c r="P16" s="142"/>
      <c r="Q16" s="142"/>
      <c r="R16" s="177"/>
      <c r="S16" s="143"/>
      <c r="T16" s="125"/>
      <c r="U16" s="278">
        <v>14</v>
      </c>
      <c r="V16" s="342"/>
      <c r="W16" s="341">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78">
        <v>15</v>
      </c>
      <c r="V17" s="342" t="s">
        <v>869</v>
      </c>
      <c r="W17" s="341">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78">
        <v>16</v>
      </c>
      <c r="V18" s="343" t="s">
        <v>869</v>
      </c>
      <c r="W18" s="341">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79">
        <v>17</v>
      </c>
      <c r="V19" s="339"/>
      <c r="W19" s="341">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79">
        <v>18</v>
      </c>
      <c r="V20" s="339"/>
      <c r="W20" s="341">
        <v>18</v>
      </c>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79">
        <v>19</v>
      </c>
      <c r="V21" s="339"/>
      <c r="W21" s="341">
        <v>19</v>
      </c>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79">
        <v>20</v>
      </c>
      <c r="V22" s="339"/>
      <c r="W22" s="341">
        <v>20</v>
      </c>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79">
        <v>21</v>
      </c>
      <c r="V23" s="339"/>
      <c r="W23" s="341">
        <v>21</v>
      </c>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79">
        <v>22</v>
      </c>
      <c r="V24" s="339"/>
      <c r="W24" s="341">
        <v>22</v>
      </c>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79">
        <v>23</v>
      </c>
      <c r="V25" s="339"/>
      <c r="W25" s="341">
        <v>23</v>
      </c>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79">
        <v>24</v>
      </c>
      <c r="V26" s="339"/>
      <c r="W26" s="341">
        <v>24</v>
      </c>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79">
        <v>25</v>
      </c>
      <c r="V27" s="339" t="s">
        <v>870</v>
      </c>
      <c r="W27" s="341">
        <v>25</v>
      </c>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79">
        <v>26</v>
      </c>
      <c r="V28" s="339"/>
      <c r="W28" s="341">
        <v>26</v>
      </c>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279">
        <v>27</v>
      </c>
      <c r="V29" s="339"/>
      <c r="W29" s="341">
        <v>27</v>
      </c>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279">
        <v>28</v>
      </c>
      <c r="V30" s="339"/>
      <c r="W30" s="341">
        <v>28</v>
      </c>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279">
        <v>29</v>
      </c>
      <c r="V31" s="339"/>
      <c r="W31" s="341">
        <v>29</v>
      </c>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279">
        <v>30</v>
      </c>
      <c r="V32" s="339"/>
      <c r="W32" s="341">
        <v>30</v>
      </c>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279">
        <v>31</v>
      </c>
      <c r="V33" s="339"/>
      <c r="W33" s="341">
        <v>31</v>
      </c>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279">
        <v>32</v>
      </c>
      <c r="V34" s="339"/>
      <c r="W34" s="341">
        <v>32</v>
      </c>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125"/>
      <c r="V35" s="339"/>
      <c r="W35" s="341">
        <v>33</v>
      </c>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125"/>
      <c r="V36" s="339"/>
      <c r="W36" s="341">
        <v>34</v>
      </c>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125"/>
      <c r="V37" s="345" t="s">
        <v>1097</v>
      </c>
      <c r="W37" s="344"/>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9"/>
      <c r="W38" s="344"/>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66" t="s">
        <v>538</v>
      </c>
      <c r="D4" s="367"/>
      <c r="E4" s="367"/>
      <c r="F4" s="125"/>
      <c r="G4" s="366" t="s">
        <v>538</v>
      </c>
      <c r="H4" s="367"/>
      <c r="I4" s="367"/>
      <c r="J4" s="367"/>
      <c r="K4" s="368"/>
      <c r="L4" s="125"/>
      <c r="M4" s="366" t="s">
        <v>538</v>
      </c>
      <c r="N4" s="367"/>
      <c r="O4" s="367"/>
      <c r="P4" s="367"/>
      <c r="Q4" s="368"/>
      <c r="R4" s="125"/>
      <c r="S4" s="386" t="s">
        <v>538</v>
      </c>
      <c r="T4" s="382"/>
      <c r="U4" s="382"/>
      <c r="V4" s="382"/>
      <c r="W4" s="382"/>
      <c r="X4" s="387"/>
      <c r="Y4" s="125"/>
      <c r="Z4" s="369" t="s">
        <v>538</v>
      </c>
      <c r="AA4" s="370"/>
      <c r="AB4" s="370"/>
      <c r="AC4" s="370"/>
      <c r="AD4" s="371"/>
      <c r="AE4" s="125"/>
      <c r="AF4" s="366" t="s">
        <v>538</v>
      </c>
      <c r="AG4" s="367"/>
      <c r="AH4" s="367"/>
      <c r="AI4" s="367"/>
      <c r="AJ4" s="368"/>
      <c r="AK4" s="125"/>
      <c r="AL4" s="166"/>
      <c r="AM4" s="166"/>
    </row>
    <row r="5" spans="1:39" ht="15.75" customHeight="1" thickBot="1" x14ac:dyDescent="0.25">
      <c r="A5" s="135" t="s">
        <v>445</v>
      </c>
      <c r="B5" s="125"/>
      <c r="C5" s="366" t="s">
        <v>513</v>
      </c>
      <c r="D5" s="367"/>
      <c r="E5" s="367"/>
      <c r="F5" s="125"/>
      <c r="G5" s="366" t="s">
        <v>512</v>
      </c>
      <c r="H5" s="367"/>
      <c r="I5" s="367"/>
      <c r="J5" s="367"/>
      <c r="K5" s="368"/>
      <c r="L5" s="125"/>
      <c r="M5" s="366" t="s">
        <v>511</v>
      </c>
      <c r="N5" s="367"/>
      <c r="O5" s="367"/>
      <c r="P5" s="367"/>
      <c r="Q5" s="368"/>
      <c r="R5" s="125"/>
      <c r="S5" s="386" t="s">
        <v>542</v>
      </c>
      <c r="T5" s="382"/>
      <c r="U5" s="382"/>
      <c r="V5" s="382"/>
      <c r="W5" s="382"/>
      <c r="X5" s="387"/>
      <c r="Y5" s="125"/>
      <c r="Z5" s="369" t="s">
        <v>620</v>
      </c>
      <c r="AA5" s="370"/>
      <c r="AB5" s="370"/>
      <c r="AC5" s="370"/>
      <c r="AD5" s="371"/>
      <c r="AE5" s="125"/>
      <c r="AF5" s="366" t="s">
        <v>510</v>
      </c>
      <c r="AG5" s="367"/>
      <c r="AH5" s="367"/>
      <c r="AI5" s="367"/>
      <c r="AJ5" s="368"/>
      <c r="AK5" s="125"/>
      <c r="AL5" s="166"/>
      <c r="AM5" s="166"/>
    </row>
    <row r="6" spans="1:39" ht="15.75" customHeight="1" thickBot="1" x14ac:dyDescent="0.25">
      <c r="A6" s="125"/>
      <c r="B6" s="125"/>
      <c r="C6" s="125"/>
      <c r="D6" s="386" t="s">
        <v>436</v>
      </c>
      <c r="E6" s="387"/>
      <c r="F6" s="125"/>
      <c r="G6" s="125"/>
      <c r="H6" s="366" t="s">
        <v>441</v>
      </c>
      <c r="I6" s="368"/>
      <c r="J6" s="125"/>
      <c r="K6" s="246" t="s">
        <v>649</v>
      </c>
      <c r="L6" s="125"/>
      <c r="M6" s="125"/>
      <c r="N6" s="366" t="s">
        <v>441</v>
      </c>
      <c r="O6" s="368"/>
      <c r="P6" s="125"/>
      <c r="Q6" s="246" t="s">
        <v>649</v>
      </c>
      <c r="R6" s="125"/>
      <c r="S6" s="125"/>
      <c r="T6" s="247" t="s">
        <v>435</v>
      </c>
      <c r="U6" s="125"/>
      <c r="V6" s="369" t="s">
        <v>436</v>
      </c>
      <c r="W6" s="371"/>
      <c r="X6" s="247" t="s">
        <v>774</v>
      </c>
      <c r="Y6" s="125"/>
      <c r="Z6" s="125"/>
      <c r="AA6" s="386" t="s">
        <v>436</v>
      </c>
      <c r="AB6" s="387"/>
      <c r="AC6" s="125"/>
      <c r="AD6" s="249" t="s">
        <v>774</v>
      </c>
      <c r="AE6" s="125"/>
      <c r="AF6" s="125"/>
      <c r="AG6" s="405" t="s">
        <v>436</v>
      </c>
      <c r="AH6" s="406"/>
      <c r="AI6" s="125"/>
      <c r="AJ6" s="252" t="s">
        <v>774</v>
      </c>
      <c r="AK6" s="125"/>
      <c r="AL6" s="166"/>
      <c r="AM6" s="166"/>
    </row>
    <row r="7" spans="1:39" ht="15.75" customHeight="1" thickBot="1" x14ac:dyDescent="0.25">
      <c r="A7" s="125"/>
      <c r="B7" s="125"/>
      <c r="C7" s="384" t="s">
        <v>846</v>
      </c>
      <c r="D7" s="384"/>
      <c r="E7" s="384"/>
      <c r="F7" s="125"/>
      <c r="G7" s="389" t="s">
        <v>222</v>
      </c>
      <c r="H7" s="390"/>
      <c r="I7" s="390"/>
      <c r="J7" s="390"/>
      <c r="K7" s="390"/>
      <c r="L7" s="125"/>
      <c r="M7" s="389" t="s">
        <v>220</v>
      </c>
      <c r="N7" s="390"/>
      <c r="O7" s="390"/>
      <c r="P7" s="390"/>
      <c r="Q7" s="390"/>
      <c r="R7" s="125"/>
      <c r="S7" s="389" t="s">
        <v>842</v>
      </c>
      <c r="T7" s="390"/>
      <c r="U7" s="390"/>
      <c r="V7" s="390"/>
      <c r="W7" s="390"/>
      <c r="X7" s="390"/>
      <c r="Y7" s="125"/>
      <c r="Z7" s="389" t="s">
        <v>844</v>
      </c>
      <c r="AA7" s="390"/>
      <c r="AB7" s="390"/>
      <c r="AC7" s="390"/>
      <c r="AD7" s="390"/>
      <c r="AE7" s="125"/>
      <c r="AF7" s="389" t="s">
        <v>845</v>
      </c>
      <c r="AG7" s="390"/>
      <c r="AH7" s="390"/>
      <c r="AI7" s="390"/>
      <c r="AJ7" s="390"/>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2</v>
      </c>
      <c r="O10" s="221">
        <f>COUNT(O13:O37)</f>
        <v>2</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77" t="s">
        <v>909</v>
      </c>
      <c r="D11" s="377"/>
      <c r="E11" s="377"/>
      <c r="F11" s="377"/>
      <c r="G11" s="377" t="s">
        <v>910</v>
      </c>
      <c r="H11" s="377"/>
      <c r="I11" s="377"/>
      <c r="J11" s="377"/>
      <c r="K11" s="377"/>
      <c r="L11" s="220"/>
      <c r="M11" s="377" t="s">
        <v>911</v>
      </c>
      <c r="N11" s="377"/>
      <c r="O11" s="377"/>
      <c r="P11" s="377"/>
      <c r="Q11" s="377"/>
      <c r="R11" s="220"/>
      <c r="S11" s="377" t="s">
        <v>912</v>
      </c>
      <c r="T11" s="377"/>
      <c r="U11" s="377"/>
      <c r="V11" s="377"/>
      <c r="W11" s="377"/>
      <c r="X11" s="377"/>
      <c r="Y11" s="220"/>
      <c r="Z11" s="377" t="s">
        <v>913</v>
      </c>
      <c r="AA11" s="377"/>
      <c r="AB11" s="377"/>
      <c r="AC11" s="377" t="s">
        <v>678</v>
      </c>
      <c r="AD11" s="377"/>
      <c r="AE11" s="220"/>
      <c r="AF11" s="377" t="s">
        <v>914</v>
      </c>
      <c r="AG11" s="377"/>
      <c r="AH11" s="377"/>
      <c r="AI11" s="377" t="s">
        <v>679</v>
      </c>
      <c r="AJ11" s="377"/>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100</v>
      </c>
      <c r="E13" s="133">
        <v>10</v>
      </c>
      <c r="F13" s="125"/>
      <c r="G13" s="348">
        <v>1</v>
      </c>
      <c r="H13" s="105">
        <v>3</v>
      </c>
      <c r="I13" s="105">
        <v>0.3</v>
      </c>
      <c r="J13" s="264">
        <v>0</v>
      </c>
      <c r="K13" s="105">
        <v>1</v>
      </c>
      <c r="L13" s="125"/>
      <c r="M13" s="348">
        <v>1</v>
      </c>
      <c r="N13" s="105">
        <v>1</v>
      </c>
      <c r="O13" s="105">
        <v>0.1</v>
      </c>
      <c r="P13" s="264">
        <v>0</v>
      </c>
      <c r="Q13" s="105">
        <v>1</v>
      </c>
      <c r="R13" s="125"/>
      <c r="S13" s="264">
        <v>0</v>
      </c>
      <c r="T13" s="105">
        <v>0</v>
      </c>
      <c r="U13" s="264">
        <v>0</v>
      </c>
      <c r="V13" s="105">
        <v>0</v>
      </c>
      <c r="W13" s="105">
        <v>0</v>
      </c>
      <c r="X13" s="269">
        <v>20</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100</v>
      </c>
      <c r="D14" s="142">
        <v>200</v>
      </c>
      <c r="E14" s="142">
        <v>20</v>
      </c>
      <c r="F14" s="125"/>
      <c r="G14" s="348">
        <v>100</v>
      </c>
      <c r="H14" s="349">
        <v>4</v>
      </c>
      <c r="I14" s="349">
        <v>0.4</v>
      </c>
      <c r="J14" s="264">
        <v>70</v>
      </c>
      <c r="K14" s="265">
        <v>0.95</v>
      </c>
      <c r="L14" s="125"/>
      <c r="M14" s="348">
        <v>200</v>
      </c>
      <c r="N14" s="349">
        <v>2</v>
      </c>
      <c r="O14" s="349">
        <v>0.2</v>
      </c>
      <c r="P14" s="264">
        <v>70</v>
      </c>
      <c r="Q14" s="265">
        <v>0.95</v>
      </c>
      <c r="R14" s="125"/>
      <c r="S14" s="264">
        <v>25</v>
      </c>
      <c r="T14" s="265">
        <v>2</v>
      </c>
      <c r="U14" s="264">
        <v>20</v>
      </c>
      <c r="V14" s="265">
        <v>20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250</v>
      </c>
      <c r="E15" s="133">
        <v>25</v>
      </c>
      <c r="F15" s="125"/>
      <c r="G15" s="348">
        <v>200</v>
      </c>
      <c r="H15" s="105">
        <v>5</v>
      </c>
      <c r="I15" s="105">
        <v>0.5</v>
      </c>
      <c r="J15" s="264">
        <v>75</v>
      </c>
      <c r="K15" s="105">
        <v>0.9</v>
      </c>
      <c r="L15" s="125"/>
      <c r="M15" s="348"/>
      <c r="N15" s="105"/>
      <c r="O15" s="105"/>
      <c r="P15" s="264">
        <v>75</v>
      </c>
      <c r="Q15" s="105">
        <v>0.9</v>
      </c>
      <c r="R15" s="125"/>
      <c r="S15" s="264">
        <v>50</v>
      </c>
      <c r="T15" s="105">
        <v>4</v>
      </c>
      <c r="U15" s="264">
        <v>45</v>
      </c>
      <c r="V15" s="105">
        <v>100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8"/>
      <c r="H16" s="349"/>
      <c r="I16" s="349"/>
      <c r="J16" s="264">
        <v>100</v>
      </c>
      <c r="K16" s="265">
        <v>0.1</v>
      </c>
      <c r="L16" s="125"/>
      <c r="M16" s="348"/>
      <c r="N16" s="349"/>
      <c r="O16" s="349"/>
      <c r="P16" s="264">
        <v>100</v>
      </c>
      <c r="Q16" s="265">
        <v>0.1</v>
      </c>
      <c r="R16" s="125"/>
      <c r="S16" s="264">
        <v>75</v>
      </c>
      <c r="T16" s="265">
        <v>6</v>
      </c>
      <c r="U16" s="264">
        <v>70</v>
      </c>
      <c r="V16" s="265">
        <v>140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v>100</v>
      </c>
      <c r="K17" s="133"/>
      <c r="L17" s="125"/>
      <c r="M17" s="141"/>
      <c r="N17" s="133"/>
      <c r="O17" s="133"/>
      <c r="P17" s="148"/>
      <c r="Q17" s="133"/>
      <c r="R17" s="125"/>
      <c r="S17" s="264">
        <v>100</v>
      </c>
      <c r="T17" s="105">
        <v>8</v>
      </c>
      <c r="U17" s="264">
        <v>100</v>
      </c>
      <c r="V17" s="105">
        <v>170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69" t="s">
        <v>254</v>
      </c>
      <c r="D4" s="367"/>
      <c r="E4" s="368"/>
      <c r="F4" s="125"/>
      <c r="G4" s="369" t="s">
        <v>867</v>
      </c>
      <c r="H4" s="370"/>
      <c r="I4" s="370"/>
      <c r="J4" s="370"/>
      <c r="K4" s="370"/>
      <c r="L4" s="370"/>
      <c r="M4" s="371"/>
      <c r="N4" s="125"/>
      <c r="O4" s="369" t="s">
        <v>254</v>
      </c>
      <c r="P4" s="367"/>
      <c r="Q4" s="368"/>
      <c r="R4" s="125"/>
      <c r="S4" s="369" t="s">
        <v>254</v>
      </c>
      <c r="T4" s="370"/>
      <c r="U4" s="370"/>
      <c r="V4" s="370"/>
      <c r="W4" s="370"/>
      <c r="X4" s="125"/>
      <c r="Y4" s="125"/>
      <c r="Z4" s="125"/>
      <c r="AA4" s="125"/>
      <c r="AB4" s="125"/>
    </row>
    <row r="5" spans="1:48" ht="16.5" thickBot="1" x14ac:dyDescent="0.25">
      <c r="A5" s="135" t="s">
        <v>445</v>
      </c>
      <c r="B5" s="125"/>
      <c r="C5" s="366" t="s">
        <v>520</v>
      </c>
      <c r="D5" s="367"/>
      <c r="E5" s="368"/>
      <c r="F5" s="125"/>
      <c r="G5" s="125"/>
      <c r="H5" s="276" t="s">
        <v>550</v>
      </c>
      <c r="I5" s="125"/>
      <c r="J5" s="366" t="s">
        <v>558</v>
      </c>
      <c r="K5" s="367"/>
      <c r="L5" s="367"/>
      <c r="M5" s="368"/>
      <c r="N5" s="125"/>
      <c r="O5" s="369" t="s">
        <v>516</v>
      </c>
      <c r="P5" s="367"/>
      <c r="Q5" s="368"/>
      <c r="R5" s="125"/>
      <c r="S5" s="369" t="s">
        <v>515</v>
      </c>
      <c r="T5" s="370"/>
      <c r="U5" s="370"/>
      <c r="V5" s="370"/>
      <c r="W5" s="370"/>
      <c r="X5" s="125"/>
      <c r="Y5" s="125"/>
      <c r="Z5" s="125"/>
      <c r="AA5" s="125"/>
      <c r="AB5" s="125"/>
    </row>
    <row r="6" spans="1:48" ht="16.5" thickBot="1" x14ac:dyDescent="0.25">
      <c r="A6" s="125"/>
      <c r="B6" s="125"/>
      <c r="C6" s="366" t="s">
        <v>521</v>
      </c>
      <c r="D6" s="367"/>
      <c r="E6" s="368"/>
      <c r="F6" s="125"/>
      <c r="G6" s="125"/>
      <c r="H6" s="125"/>
      <c r="I6" s="125"/>
      <c r="J6" s="125"/>
      <c r="K6" s="125"/>
      <c r="L6" s="125"/>
      <c r="M6" s="244" t="s">
        <v>775</v>
      </c>
      <c r="N6" s="125"/>
      <c r="O6" s="369" t="s">
        <v>780</v>
      </c>
      <c r="P6" s="370"/>
      <c r="Q6" s="371"/>
      <c r="R6" s="125"/>
      <c r="S6" s="125"/>
      <c r="T6" s="409" t="s">
        <v>436</v>
      </c>
      <c r="U6" s="409"/>
      <c r="V6" s="125"/>
      <c r="W6" s="253" t="s">
        <v>774</v>
      </c>
      <c r="X6" s="125"/>
      <c r="Y6" s="125"/>
      <c r="Z6" s="125"/>
      <c r="AA6" s="125"/>
      <c r="AB6" s="125"/>
    </row>
    <row r="7" spans="1:48" ht="16.5" thickBot="1" x14ac:dyDescent="0.25">
      <c r="A7" s="125"/>
      <c r="B7" s="125"/>
      <c r="C7" s="125"/>
      <c r="D7" s="156" t="s">
        <v>770</v>
      </c>
      <c r="E7" s="164" t="s">
        <v>427</v>
      </c>
      <c r="F7" s="125"/>
      <c r="G7" s="125"/>
      <c r="H7" s="393" t="s">
        <v>872</v>
      </c>
      <c r="I7" s="393"/>
      <c r="J7" s="393"/>
      <c r="K7" s="393"/>
      <c r="L7" s="393"/>
      <c r="M7" s="393"/>
      <c r="N7" s="125"/>
      <c r="O7" s="375" t="s">
        <v>843</v>
      </c>
      <c r="P7" s="376"/>
      <c r="Q7" s="376"/>
      <c r="R7" s="125"/>
      <c r="S7" s="389" t="s">
        <v>841</v>
      </c>
      <c r="T7" s="390"/>
      <c r="U7" s="390"/>
      <c r="V7" s="390"/>
      <c r="W7" s="390"/>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07" t="s">
        <v>865</v>
      </c>
      <c r="M8" s="408"/>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9" t="s">
        <v>915</v>
      </c>
      <c r="D11" s="379"/>
      <c r="E11" s="379"/>
      <c r="F11" s="231"/>
      <c r="G11" s="231"/>
      <c r="H11" s="379" t="s">
        <v>256</v>
      </c>
      <c r="I11" s="379"/>
      <c r="J11" s="379" t="s">
        <v>916</v>
      </c>
      <c r="K11" s="379"/>
      <c r="L11" s="275"/>
      <c r="M11" s="275"/>
      <c r="N11" s="231"/>
      <c r="O11" s="379" t="s">
        <v>917</v>
      </c>
      <c r="P11" s="379"/>
      <c r="Q11" s="379"/>
      <c r="R11" s="231"/>
      <c r="S11" s="379" t="s">
        <v>918</v>
      </c>
      <c r="T11" s="379"/>
      <c r="U11" s="379"/>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66" t="s">
        <v>254</v>
      </c>
      <c r="D4" s="367"/>
      <c r="E4" s="367"/>
      <c r="F4" s="367"/>
      <c r="G4" s="368"/>
      <c r="H4" s="125"/>
      <c r="I4" s="366" t="s">
        <v>254</v>
      </c>
      <c r="J4" s="367"/>
      <c r="K4" s="367"/>
      <c r="L4" s="367"/>
      <c r="M4" s="368"/>
      <c r="N4" s="125"/>
      <c r="O4" s="366" t="s">
        <v>254</v>
      </c>
      <c r="P4" s="367"/>
      <c r="Q4" s="367"/>
      <c r="R4" s="367"/>
      <c r="S4" s="368"/>
      <c r="T4" s="125"/>
      <c r="U4" s="386" t="s">
        <v>254</v>
      </c>
      <c r="V4" s="382"/>
      <c r="W4" s="382"/>
      <c r="X4" s="382"/>
      <c r="Y4" s="382"/>
      <c r="Z4" s="387"/>
      <c r="AA4" s="125"/>
      <c r="AB4" s="369" t="s">
        <v>254</v>
      </c>
      <c r="AC4" s="370"/>
      <c r="AD4" s="370"/>
      <c r="AE4" s="370"/>
      <c r="AF4" s="371"/>
      <c r="AG4" s="125"/>
      <c r="AH4" s="366" t="s">
        <v>254</v>
      </c>
      <c r="AI4" s="367"/>
      <c r="AJ4" s="367"/>
      <c r="AK4" s="367"/>
      <c r="AL4" s="368"/>
      <c r="AM4" s="125"/>
    </row>
    <row r="5" spans="1:39" ht="16.5" thickBot="1" x14ac:dyDescent="0.25">
      <c r="A5" s="135" t="s">
        <v>445</v>
      </c>
      <c r="B5" s="125"/>
      <c r="C5" s="366" t="s">
        <v>513</v>
      </c>
      <c r="D5" s="367"/>
      <c r="E5" s="367"/>
      <c r="F5" s="367"/>
      <c r="G5" s="368"/>
      <c r="H5" s="125"/>
      <c r="I5" s="366" t="s">
        <v>512</v>
      </c>
      <c r="J5" s="367"/>
      <c r="K5" s="367"/>
      <c r="L5" s="367"/>
      <c r="M5" s="368"/>
      <c r="N5" s="125"/>
      <c r="O5" s="366" t="s">
        <v>511</v>
      </c>
      <c r="P5" s="367"/>
      <c r="Q5" s="367"/>
      <c r="R5" s="367"/>
      <c r="S5" s="368"/>
      <c r="T5" s="125"/>
      <c r="U5" s="392" t="s">
        <v>781</v>
      </c>
      <c r="V5" s="382"/>
      <c r="W5" s="382"/>
      <c r="X5" s="382"/>
      <c r="Y5" s="382"/>
      <c r="Z5" s="387"/>
      <c r="AA5" s="125"/>
      <c r="AB5" s="369" t="s">
        <v>620</v>
      </c>
      <c r="AC5" s="370"/>
      <c r="AD5" s="370"/>
      <c r="AE5" s="370"/>
      <c r="AF5" s="371"/>
      <c r="AG5" s="125"/>
      <c r="AH5" s="366" t="s">
        <v>510</v>
      </c>
      <c r="AI5" s="367"/>
      <c r="AJ5" s="367"/>
      <c r="AK5" s="367"/>
      <c r="AL5" s="368"/>
      <c r="AM5" s="125"/>
    </row>
    <row r="6" spans="1:39" ht="16.5" thickBot="1" x14ac:dyDescent="0.25">
      <c r="A6" s="125"/>
      <c r="B6" s="125"/>
      <c r="C6" s="125"/>
      <c r="D6" s="386" t="s">
        <v>634</v>
      </c>
      <c r="E6" s="387"/>
      <c r="F6" s="125"/>
      <c r="G6" s="244" t="s">
        <v>640</v>
      </c>
      <c r="H6" s="125"/>
      <c r="I6" s="125"/>
      <c r="J6" s="366" t="s">
        <v>441</v>
      </c>
      <c r="K6" s="368"/>
      <c r="L6" s="125"/>
      <c r="M6" s="246" t="s">
        <v>649</v>
      </c>
      <c r="N6" s="125"/>
      <c r="O6" s="125"/>
      <c r="P6" s="366" t="s">
        <v>441</v>
      </c>
      <c r="Q6" s="368"/>
      <c r="R6" s="125"/>
      <c r="S6" s="246" t="s">
        <v>649</v>
      </c>
      <c r="T6" s="125"/>
      <c r="U6" s="125"/>
      <c r="V6" s="214" t="s">
        <v>435</v>
      </c>
      <c r="W6" s="125"/>
      <c r="X6" s="391" t="s">
        <v>782</v>
      </c>
      <c r="Y6" s="410"/>
      <c r="Z6" s="125"/>
      <c r="AA6" s="125"/>
      <c r="AB6" s="125"/>
      <c r="AC6" s="386" t="s">
        <v>436</v>
      </c>
      <c r="AD6" s="387"/>
      <c r="AE6" s="125"/>
      <c r="AF6" s="249" t="s">
        <v>774</v>
      </c>
      <c r="AG6" s="125"/>
      <c r="AH6" s="125"/>
      <c r="AI6" s="386" t="s">
        <v>436</v>
      </c>
      <c r="AJ6" s="387"/>
      <c r="AK6" s="125"/>
      <c r="AL6" s="249" t="s">
        <v>774</v>
      </c>
      <c r="AM6" s="125"/>
    </row>
    <row r="7" spans="1:39" ht="16.5" thickBot="1" x14ac:dyDescent="0.25">
      <c r="A7" s="125"/>
      <c r="B7" s="125"/>
      <c r="C7" s="389" t="s">
        <v>846</v>
      </c>
      <c r="D7" s="390"/>
      <c r="E7" s="390"/>
      <c r="F7" s="390"/>
      <c r="G7" s="390"/>
      <c r="H7" s="125"/>
      <c r="I7" s="389" t="s">
        <v>222</v>
      </c>
      <c r="J7" s="390"/>
      <c r="K7" s="390"/>
      <c r="L7" s="390"/>
      <c r="M7" s="390"/>
      <c r="N7" s="125"/>
      <c r="O7" s="389" t="s">
        <v>220</v>
      </c>
      <c r="P7" s="390"/>
      <c r="Q7" s="390"/>
      <c r="R7" s="390"/>
      <c r="S7" s="390"/>
      <c r="T7" s="125"/>
      <c r="U7" s="389" t="s">
        <v>842</v>
      </c>
      <c r="V7" s="390"/>
      <c r="W7" s="390"/>
      <c r="X7" s="390"/>
      <c r="Y7" s="390"/>
      <c r="Z7" s="390"/>
      <c r="AA7" s="125"/>
      <c r="AB7" s="389" t="s">
        <v>844</v>
      </c>
      <c r="AC7" s="390"/>
      <c r="AD7" s="390"/>
      <c r="AE7" s="390"/>
      <c r="AF7" s="390"/>
      <c r="AG7" s="125"/>
      <c r="AH7" s="389" t="s">
        <v>845</v>
      </c>
      <c r="AI7" s="390"/>
      <c r="AJ7" s="390"/>
      <c r="AK7" s="390"/>
      <c r="AL7" s="390"/>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2</v>
      </c>
      <c r="E10" s="221">
        <f>COUNT(E13:E37)</f>
        <v>2</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9" t="s">
        <v>919</v>
      </c>
      <c r="D11" s="379"/>
      <c r="E11" s="379"/>
      <c r="F11" s="379" t="s">
        <v>681</v>
      </c>
      <c r="G11" s="379"/>
      <c r="H11" s="230"/>
      <c r="I11" s="379" t="s">
        <v>920</v>
      </c>
      <c r="J11" s="379"/>
      <c r="K11" s="379"/>
      <c r="L11" s="379"/>
      <c r="M11" s="379"/>
      <c r="N11" s="234"/>
      <c r="O11" s="379" t="s">
        <v>921</v>
      </c>
      <c r="P11" s="379"/>
      <c r="Q11" s="379"/>
      <c r="R11" s="379"/>
      <c r="S11" s="379"/>
      <c r="T11" s="234"/>
      <c r="U11" s="379" t="s">
        <v>922</v>
      </c>
      <c r="V11" s="379"/>
      <c r="W11" s="379"/>
      <c r="X11" s="379"/>
      <c r="Y11" s="379"/>
      <c r="Z11" s="379"/>
      <c r="AA11" s="234"/>
      <c r="AB11" s="379" t="s">
        <v>923</v>
      </c>
      <c r="AC11" s="379"/>
      <c r="AD11" s="379"/>
      <c r="AE11" s="379" t="s">
        <v>682</v>
      </c>
      <c r="AF11" s="379"/>
      <c r="AG11" s="230"/>
      <c r="AH11" s="379" t="s">
        <v>924</v>
      </c>
      <c r="AI11" s="379"/>
      <c r="AJ11" s="379"/>
      <c r="AK11" s="379" t="s">
        <v>796</v>
      </c>
      <c r="AL11" s="379"/>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100</v>
      </c>
      <c r="E13" s="133">
        <v>10</v>
      </c>
      <c r="F13" s="124">
        <v>1</v>
      </c>
      <c r="G13" s="133">
        <v>0.1</v>
      </c>
      <c r="H13" s="125"/>
      <c r="I13" s="348">
        <v>1</v>
      </c>
      <c r="J13" s="105">
        <v>3</v>
      </c>
      <c r="K13" s="105">
        <v>0.3</v>
      </c>
      <c r="L13" s="264">
        <v>0</v>
      </c>
      <c r="M13" s="105">
        <v>0.6</v>
      </c>
      <c r="N13" s="125"/>
      <c r="O13" s="348">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200</v>
      </c>
      <c r="D14" s="142">
        <v>200</v>
      </c>
      <c r="E14" s="142">
        <v>20</v>
      </c>
      <c r="F14" s="124">
        <v>10</v>
      </c>
      <c r="G14" s="143">
        <v>1</v>
      </c>
      <c r="H14" s="125"/>
      <c r="I14" s="348">
        <v>100</v>
      </c>
      <c r="J14" s="349">
        <v>5</v>
      </c>
      <c r="K14" s="349">
        <v>0.5</v>
      </c>
      <c r="L14" s="264">
        <v>20</v>
      </c>
      <c r="M14" s="265">
        <v>0.8</v>
      </c>
      <c r="N14" s="125"/>
      <c r="O14" s="348">
        <v>100</v>
      </c>
      <c r="P14" s="349">
        <v>1.5</v>
      </c>
      <c r="Q14" s="349">
        <v>0.15</v>
      </c>
      <c r="R14" s="264">
        <v>20</v>
      </c>
      <c r="S14" s="265">
        <v>0.9</v>
      </c>
      <c r="T14" s="125"/>
      <c r="U14" s="264">
        <v>25</v>
      </c>
      <c r="V14" s="265">
        <v>2</v>
      </c>
      <c r="W14" s="264">
        <v>20</v>
      </c>
      <c r="X14" s="265">
        <v>20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c r="D15" s="133"/>
      <c r="E15" s="133"/>
      <c r="F15" s="124"/>
      <c r="G15" s="133"/>
      <c r="H15" s="125"/>
      <c r="I15" s="348">
        <v>200</v>
      </c>
      <c r="J15" s="105">
        <v>7</v>
      </c>
      <c r="K15" s="105">
        <v>0.7</v>
      </c>
      <c r="L15" s="264">
        <v>40</v>
      </c>
      <c r="M15" s="105">
        <v>1</v>
      </c>
      <c r="N15" s="125"/>
      <c r="O15" s="348">
        <v>200</v>
      </c>
      <c r="P15" s="105">
        <v>2</v>
      </c>
      <c r="Q15" s="105">
        <v>0.2</v>
      </c>
      <c r="R15" s="264">
        <v>40</v>
      </c>
      <c r="S15" s="105">
        <v>1</v>
      </c>
      <c r="T15" s="125"/>
      <c r="U15" s="264">
        <v>50</v>
      </c>
      <c r="V15" s="105">
        <v>4</v>
      </c>
      <c r="W15" s="264">
        <v>50</v>
      </c>
      <c r="X15" s="105">
        <v>40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8"/>
      <c r="J16" s="349"/>
      <c r="K16" s="349"/>
      <c r="L16" s="264">
        <v>60</v>
      </c>
      <c r="M16" s="265">
        <v>0.8</v>
      </c>
      <c r="N16" s="125"/>
      <c r="O16" s="348"/>
      <c r="P16" s="349"/>
      <c r="Q16" s="349"/>
      <c r="R16" s="264">
        <v>60</v>
      </c>
      <c r="S16" s="265">
        <v>0.8</v>
      </c>
      <c r="T16" s="125"/>
      <c r="U16" s="264">
        <v>75</v>
      </c>
      <c r="V16" s="265">
        <v>6</v>
      </c>
      <c r="W16" s="264">
        <v>70</v>
      </c>
      <c r="X16" s="265">
        <v>70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8"/>
      <c r="J17" s="105"/>
      <c r="K17" s="105"/>
      <c r="L17" s="264">
        <v>80</v>
      </c>
      <c r="M17" s="105">
        <v>0.5</v>
      </c>
      <c r="N17" s="125"/>
      <c r="O17" s="348"/>
      <c r="P17" s="105"/>
      <c r="Q17" s="105"/>
      <c r="R17" s="264">
        <v>80</v>
      </c>
      <c r="S17" s="105">
        <v>0.6</v>
      </c>
      <c r="T17" s="125"/>
      <c r="U17" s="264">
        <v>100</v>
      </c>
      <c r="V17" s="105">
        <v>8</v>
      </c>
      <c r="W17" s="264">
        <v>100</v>
      </c>
      <c r="X17" s="105">
        <v>90</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8"/>
      <c r="J18" s="349"/>
      <c r="K18" s="349"/>
      <c r="L18" s="264">
        <v>100</v>
      </c>
      <c r="M18" s="265">
        <v>0.1</v>
      </c>
      <c r="N18" s="125"/>
      <c r="O18" s="348"/>
      <c r="P18" s="349"/>
      <c r="Q18" s="349"/>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election activeCell="I14" sqref="I14"/>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69" t="s">
        <v>862</v>
      </c>
      <c r="D4" s="370"/>
      <c r="E4" s="370"/>
      <c r="F4" s="370"/>
      <c r="G4" s="370"/>
      <c r="H4" s="370"/>
      <c r="I4" s="370"/>
      <c r="J4" s="370"/>
      <c r="K4" s="370"/>
      <c r="L4" s="371"/>
      <c r="M4" s="125"/>
      <c r="N4" s="125"/>
      <c r="O4" s="125"/>
      <c r="P4" s="369" t="s">
        <v>825</v>
      </c>
      <c r="Q4" s="370"/>
      <c r="R4" s="370"/>
      <c r="S4" s="370"/>
      <c r="T4" s="370"/>
      <c r="U4" s="370"/>
      <c r="V4" s="371"/>
      <c r="W4" s="125"/>
      <c r="X4" s="369" t="s">
        <v>564</v>
      </c>
      <c r="Y4" s="367"/>
      <c r="Z4" s="368"/>
      <c r="AA4" s="125"/>
      <c r="AB4" s="369" t="s">
        <v>564</v>
      </c>
      <c r="AC4" s="367"/>
      <c r="AD4" s="368"/>
      <c r="AE4" s="125"/>
      <c r="AF4" s="369" t="s">
        <v>564</v>
      </c>
      <c r="AG4" s="370"/>
      <c r="AH4" s="370"/>
      <c r="AI4" s="370"/>
      <c r="AJ4" s="371"/>
      <c r="AK4" s="125"/>
      <c r="AL4" s="369" t="s">
        <v>564</v>
      </c>
      <c r="AM4" s="370"/>
      <c r="AN4" s="370"/>
      <c r="AO4" s="370"/>
      <c r="AP4" s="370"/>
      <c r="AQ4" s="370"/>
      <c r="AR4" s="371"/>
      <c r="AS4" s="125"/>
    </row>
    <row r="5" spans="1:85" ht="16.5" thickBot="1" x14ac:dyDescent="0.25">
      <c r="A5" s="135" t="s">
        <v>445</v>
      </c>
      <c r="B5" s="125"/>
      <c r="C5" s="369" t="s">
        <v>864</v>
      </c>
      <c r="D5" s="367"/>
      <c r="E5" s="367"/>
      <c r="F5" s="367"/>
      <c r="G5" s="367"/>
      <c r="H5" s="367"/>
      <c r="I5" s="367"/>
      <c r="J5" s="367"/>
      <c r="K5" s="367"/>
      <c r="L5" s="368"/>
      <c r="M5" s="125"/>
      <c r="N5" s="125"/>
      <c r="O5" s="125"/>
      <c r="P5" s="369" t="s">
        <v>826</v>
      </c>
      <c r="Q5" s="370"/>
      <c r="R5" s="370"/>
      <c r="S5" s="370"/>
      <c r="T5" s="370"/>
      <c r="U5" s="370"/>
      <c r="V5" s="371"/>
      <c r="W5" s="125"/>
      <c r="X5" s="369" t="s">
        <v>529</v>
      </c>
      <c r="Y5" s="367"/>
      <c r="Z5" s="368"/>
      <c r="AA5" s="125"/>
      <c r="AB5" s="369" t="s">
        <v>516</v>
      </c>
      <c r="AC5" s="367"/>
      <c r="AD5" s="368"/>
      <c r="AE5" s="125"/>
      <c r="AF5" s="366" t="s">
        <v>515</v>
      </c>
      <c r="AG5" s="367"/>
      <c r="AH5" s="367"/>
      <c r="AI5" s="367"/>
      <c r="AJ5" s="368"/>
      <c r="AK5" s="125"/>
      <c r="AL5" s="369" t="s">
        <v>563</v>
      </c>
      <c r="AM5" s="370"/>
      <c r="AN5" s="370"/>
      <c r="AO5" s="370"/>
      <c r="AP5" s="370"/>
      <c r="AQ5" s="370"/>
      <c r="AR5" s="371"/>
      <c r="AS5" s="125"/>
    </row>
    <row r="6" spans="1:85" ht="16.5" thickBot="1" x14ac:dyDescent="0.25">
      <c r="A6" s="125"/>
      <c r="B6" s="125"/>
      <c r="C6" s="125"/>
      <c r="D6" s="399" t="s">
        <v>827</v>
      </c>
      <c r="E6" s="399"/>
      <c r="F6" s="399"/>
      <c r="G6" s="400"/>
      <c r="H6" s="125"/>
      <c r="I6" s="366" t="s">
        <v>828</v>
      </c>
      <c r="J6" s="367"/>
      <c r="K6" s="367"/>
      <c r="L6" s="368"/>
      <c r="M6" s="125"/>
      <c r="N6" s="125"/>
      <c r="O6" s="125"/>
      <c r="P6" s="125"/>
      <c r="Q6" s="369" t="s">
        <v>561</v>
      </c>
      <c r="R6" s="371"/>
      <c r="S6" s="369" t="s">
        <v>560</v>
      </c>
      <c r="T6" s="371"/>
      <c r="U6" s="125"/>
      <c r="V6" s="244" t="s">
        <v>775</v>
      </c>
      <c r="W6" s="125"/>
      <c r="X6" s="125"/>
      <c r="Y6" s="125"/>
      <c r="Z6" s="125"/>
      <c r="AA6" s="125"/>
      <c r="AB6" s="369" t="s">
        <v>780</v>
      </c>
      <c r="AC6" s="367"/>
      <c r="AD6" s="368"/>
      <c r="AE6" s="125"/>
      <c r="AF6" s="125"/>
      <c r="AG6" s="386" t="s">
        <v>436</v>
      </c>
      <c r="AH6" s="387"/>
      <c r="AI6" s="125"/>
      <c r="AJ6" s="243" t="s">
        <v>774</v>
      </c>
      <c r="AK6" s="125"/>
      <c r="AL6" s="125"/>
      <c r="AM6" s="392" t="s">
        <v>783</v>
      </c>
      <c r="AN6" s="387"/>
      <c r="AO6" s="392" t="s">
        <v>784</v>
      </c>
      <c r="AP6" s="387"/>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397" t="s">
        <v>848</v>
      </c>
      <c r="Q7" s="398"/>
      <c r="R7" s="398"/>
      <c r="S7" s="398"/>
      <c r="T7" s="398"/>
      <c r="U7" s="398"/>
      <c r="V7" s="398"/>
      <c r="W7" s="125"/>
      <c r="X7" s="375" t="s">
        <v>847</v>
      </c>
      <c r="Y7" s="376"/>
      <c r="Z7" s="376"/>
      <c r="AA7" s="125"/>
      <c r="AB7" s="375" t="s">
        <v>843</v>
      </c>
      <c r="AC7" s="376"/>
      <c r="AD7" s="376"/>
      <c r="AE7" s="125"/>
      <c r="AF7" s="389" t="s">
        <v>841</v>
      </c>
      <c r="AG7" s="390"/>
      <c r="AH7" s="390"/>
      <c r="AI7" s="390"/>
      <c r="AJ7" s="390"/>
      <c r="AK7" s="125"/>
      <c r="AL7" s="375" t="s">
        <v>843</v>
      </c>
      <c r="AM7" s="376"/>
      <c r="AN7" s="376"/>
      <c r="AO7" s="389" t="s">
        <v>841</v>
      </c>
      <c r="AP7" s="390"/>
      <c r="AQ7" s="390"/>
      <c r="AR7" s="390"/>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07" t="s">
        <v>865</v>
      </c>
      <c r="V9" s="408"/>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4</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9" t="s">
        <v>925</v>
      </c>
      <c r="E11" s="379"/>
      <c r="F11" s="379"/>
      <c r="G11" s="379"/>
      <c r="H11" s="230"/>
      <c r="I11" s="379" t="s">
        <v>926</v>
      </c>
      <c r="J11" s="379"/>
      <c r="K11" s="379"/>
      <c r="L11" s="379"/>
      <c r="M11" s="234"/>
      <c r="N11" s="234"/>
      <c r="O11" s="234"/>
      <c r="P11" s="379" t="s">
        <v>927</v>
      </c>
      <c r="Q11" s="379"/>
      <c r="R11" s="379"/>
      <c r="S11" s="379"/>
      <c r="T11" s="379"/>
      <c r="U11" s="230"/>
      <c r="V11" s="230"/>
      <c r="W11" s="234"/>
      <c r="X11" s="379" t="s">
        <v>928</v>
      </c>
      <c r="Y11" s="379"/>
      <c r="Z11" s="379"/>
      <c r="AA11" s="234"/>
      <c r="AB11" s="379" t="s">
        <v>929</v>
      </c>
      <c r="AC11" s="379"/>
      <c r="AD11" s="379"/>
      <c r="AE11" s="234"/>
      <c r="AF11" s="379" t="s">
        <v>641</v>
      </c>
      <c r="AG11" s="379"/>
      <c r="AH11" s="379"/>
      <c r="AI11" s="379"/>
      <c r="AJ11" s="379"/>
      <c r="AK11" s="379"/>
      <c r="AL11" s="379" t="s">
        <v>930</v>
      </c>
      <c r="AM11" s="379"/>
      <c r="AN11" s="379"/>
      <c r="AO11" s="379"/>
      <c r="AP11" s="379"/>
      <c r="AQ11" s="379" t="s">
        <v>684</v>
      </c>
      <c r="AR11" s="379"/>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60</v>
      </c>
      <c r="E13" s="133">
        <v>6</v>
      </c>
      <c r="F13" s="211">
        <v>1</v>
      </c>
      <c r="G13" s="133">
        <v>0.6</v>
      </c>
      <c r="H13" s="125"/>
      <c r="I13" s="147">
        <v>40</v>
      </c>
      <c r="J13" s="133">
        <v>4</v>
      </c>
      <c r="K13" s="211">
        <v>1</v>
      </c>
      <c r="L13" s="133">
        <v>0.6</v>
      </c>
      <c r="M13" s="125"/>
      <c r="N13" s="274">
        <f>D13+I13</f>
        <v>100</v>
      </c>
      <c r="O13" s="125"/>
      <c r="P13" s="106">
        <v>0</v>
      </c>
      <c r="Q13" s="105">
        <v>0</v>
      </c>
      <c r="R13" s="105">
        <v>0</v>
      </c>
      <c r="S13" s="105">
        <v>0</v>
      </c>
      <c r="T13" s="105">
        <v>0</v>
      </c>
      <c r="U13" s="125"/>
      <c r="V13" s="125"/>
      <c r="W13" s="125"/>
      <c r="X13" s="106">
        <v>0</v>
      </c>
      <c r="Y13" s="105">
        <v>0</v>
      </c>
      <c r="Z13" s="105">
        <v>0</v>
      </c>
      <c r="AA13" s="125"/>
      <c r="AB13" s="106">
        <v>0</v>
      </c>
      <c r="AC13" s="105">
        <v>0</v>
      </c>
      <c r="AD13" s="105">
        <v>0</v>
      </c>
      <c r="AE13" s="125"/>
      <c r="AF13" s="106">
        <v>0</v>
      </c>
      <c r="AG13" s="105">
        <v>0</v>
      </c>
      <c r="AH13" s="105">
        <v>0</v>
      </c>
      <c r="AI13" s="211">
        <v>1</v>
      </c>
      <c r="AJ13" s="133">
        <v>0.5</v>
      </c>
      <c r="AK13" s="125"/>
      <c r="AL13" s="106">
        <v>0</v>
      </c>
      <c r="AM13" s="105">
        <v>0</v>
      </c>
      <c r="AN13" s="105">
        <v>0</v>
      </c>
      <c r="AO13" s="105">
        <v>0</v>
      </c>
      <c r="AP13" s="105">
        <v>0</v>
      </c>
      <c r="AQ13" s="211">
        <v>1</v>
      </c>
      <c r="AR13" s="133">
        <v>0.1</v>
      </c>
      <c r="AS13" s="125"/>
    </row>
    <row r="14" spans="1:85" x14ac:dyDescent="0.25">
      <c r="A14" s="130">
        <v>2</v>
      </c>
      <c r="B14" s="125"/>
      <c r="C14" s="141">
        <v>100</v>
      </c>
      <c r="D14" s="163">
        <v>70</v>
      </c>
      <c r="E14" s="163">
        <v>7</v>
      </c>
      <c r="F14" s="211">
        <v>13</v>
      </c>
      <c r="G14" s="143">
        <v>0.8</v>
      </c>
      <c r="H14" s="125"/>
      <c r="I14" s="162">
        <v>30</v>
      </c>
      <c r="J14" s="163">
        <v>3</v>
      </c>
      <c r="K14" s="211">
        <v>13</v>
      </c>
      <c r="L14" s="143">
        <v>0.8</v>
      </c>
      <c r="M14" s="125"/>
      <c r="N14" s="274">
        <f t="shared" ref="N14:N37" si="1">D14+I14</f>
        <v>100</v>
      </c>
      <c r="O14" s="125"/>
      <c r="P14" s="106">
        <v>70</v>
      </c>
      <c r="Q14" s="107">
        <v>3</v>
      </c>
      <c r="R14" s="107">
        <v>0.3</v>
      </c>
      <c r="S14" s="107">
        <v>1</v>
      </c>
      <c r="T14" s="107">
        <v>0.1</v>
      </c>
      <c r="U14" s="125"/>
      <c r="V14" s="125"/>
      <c r="W14" s="125"/>
      <c r="X14" s="106">
        <v>70</v>
      </c>
      <c r="Y14" s="107">
        <v>5</v>
      </c>
      <c r="Z14" s="107">
        <v>0.5</v>
      </c>
      <c r="AA14" s="125"/>
      <c r="AB14" s="106">
        <v>70</v>
      </c>
      <c r="AC14" s="107">
        <v>80</v>
      </c>
      <c r="AD14" s="107">
        <v>8</v>
      </c>
      <c r="AE14" s="125"/>
      <c r="AF14" s="106">
        <v>70</v>
      </c>
      <c r="AG14" s="107">
        <v>20</v>
      </c>
      <c r="AH14" s="107">
        <v>2</v>
      </c>
      <c r="AI14" s="211">
        <v>13</v>
      </c>
      <c r="AJ14" s="143">
        <v>0.5</v>
      </c>
      <c r="AK14" s="125"/>
      <c r="AL14" s="106">
        <v>70</v>
      </c>
      <c r="AM14" s="107">
        <v>30</v>
      </c>
      <c r="AN14" s="107">
        <v>3</v>
      </c>
      <c r="AO14" s="107">
        <v>40</v>
      </c>
      <c r="AP14" s="107">
        <v>4</v>
      </c>
      <c r="AQ14" s="211">
        <v>13</v>
      </c>
      <c r="AR14" s="143">
        <v>0.3</v>
      </c>
      <c r="AS14" s="125"/>
    </row>
    <row r="15" spans="1:85" x14ac:dyDescent="0.25">
      <c r="A15" s="130">
        <v>3</v>
      </c>
      <c r="B15" s="125"/>
      <c r="C15" s="141">
        <v>200</v>
      </c>
      <c r="D15" s="133">
        <v>80</v>
      </c>
      <c r="E15" s="133">
        <v>8</v>
      </c>
      <c r="F15" s="211">
        <v>17</v>
      </c>
      <c r="G15" s="133">
        <v>0.9</v>
      </c>
      <c r="H15" s="125"/>
      <c r="I15" s="147">
        <v>20</v>
      </c>
      <c r="J15" s="133">
        <v>2</v>
      </c>
      <c r="K15" s="211">
        <v>17</v>
      </c>
      <c r="L15" s="133">
        <v>0.9</v>
      </c>
      <c r="M15" s="125"/>
      <c r="N15" s="274">
        <f t="shared" si="1"/>
        <v>100</v>
      </c>
      <c r="O15" s="125"/>
      <c r="P15" s="106">
        <v>100</v>
      </c>
      <c r="Q15" s="105">
        <v>3</v>
      </c>
      <c r="R15" s="105">
        <v>0.3</v>
      </c>
      <c r="S15" s="105">
        <v>1</v>
      </c>
      <c r="T15" s="105">
        <v>0.1</v>
      </c>
      <c r="U15" s="125"/>
      <c r="V15" s="125"/>
      <c r="W15" s="125"/>
      <c r="X15" s="106">
        <v>100</v>
      </c>
      <c r="Y15" s="105">
        <v>2</v>
      </c>
      <c r="Z15" s="105">
        <v>0.2</v>
      </c>
      <c r="AA15" s="125"/>
      <c r="AB15" s="106">
        <v>80</v>
      </c>
      <c r="AC15" s="105">
        <v>100</v>
      </c>
      <c r="AD15" s="105">
        <v>10</v>
      </c>
      <c r="AE15" s="125"/>
      <c r="AF15" s="106">
        <v>100</v>
      </c>
      <c r="AG15" s="105">
        <v>10</v>
      </c>
      <c r="AH15" s="105">
        <v>1</v>
      </c>
      <c r="AI15" s="211">
        <v>17</v>
      </c>
      <c r="AJ15" s="133">
        <v>1</v>
      </c>
      <c r="AK15" s="125"/>
      <c r="AL15" s="106">
        <v>100</v>
      </c>
      <c r="AM15" s="105">
        <v>10</v>
      </c>
      <c r="AN15" s="105">
        <v>1</v>
      </c>
      <c r="AO15" s="105">
        <v>20</v>
      </c>
      <c r="AP15" s="105">
        <v>2</v>
      </c>
      <c r="AQ15" s="211">
        <v>17</v>
      </c>
      <c r="AR15" s="133">
        <v>1</v>
      </c>
      <c r="AS15" s="125"/>
    </row>
    <row r="16" spans="1:85" x14ac:dyDescent="0.25">
      <c r="A16" s="130">
        <v>4</v>
      </c>
      <c r="B16" s="125"/>
      <c r="C16" s="141"/>
      <c r="D16" s="163"/>
      <c r="E16" s="163"/>
      <c r="F16" s="211">
        <v>32</v>
      </c>
      <c r="G16" s="143">
        <v>1</v>
      </c>
      <c r="H16" s="125"/>
      <c r="I16" s="162"/>
      <c r="J16" s="163"/>
      <c r="K16" s="211">
        <v>32</v>
      </c>
      <c r="L16" s="143">
        <v>1</v>
      </c>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T16" sqref="T16"/>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69" t="s">
        <v>255</v>
      </c>
      <c r="D4" s="370"/>
      <c r="E4" s="370"/>
      <c r="F4" s="370"/>
      <c r="G4" s="370"/>
      <c r="H4" s="370"/>
      <c r="I4" s="371"/>
      <c r="J4" s="125"/>
      <c r="K4" s="369" t="s">
        <v>255</v>
      </c>
      <c r="L4" s="367"/>
      <c r="M4" s="367"/>
      <c r="N4" s="367"/>
      <c r="O4" s="367"/>
      <c r="P4" s="367"/>
      <c r="Q4" s="368"/>
      <c r="R4" s="125"/>
      <c r="S4" s="386" t="s">
        <v>255</v>
      </c>
      <c r="T4" s="382"/>
      <c r="U4" s="382"/>
      <c r="V4" s="382"/>
      <c r="W4" s="387"/>
      <c r="X4" s="125"/>
      <c r="Y4" s="369" t="s">
        <v>255</v>
      </c>
      <c r="Z4" s="367"/>
      <c r="AA4" s="368"/>
      <c r="AB4" s="125"/>
    </row>
    <row r="5" spans="1:28" ht="16.5" thickBot="1" x14ac:dyDescent="0.25">
      <c r="A5" s="135" t="s">
        <v>445</v>
      </c>
      <c r="B5" s="125"/>
      <c r="C5" s="366" t="s">
        <v>513</v>
      </c>
      <c r="D5" s="367"/>
      <c r="E5" s="367"/>
      <c r="F5" s="367"/>
      <c r="G5" s="367"/>
      <c r="H5" s="367"/>
      <c r="I5" s="368"/>
      <c r="J5" s="125"/>
      <c r="K5" s="366" t="s">
        <v>517</v>
      </c>
      <c r="L5" s="367"/>
      <c r="M5" s="367"/>
      <c r="N5" s="367"/>
      <c r="O5" s="367"/>
      <c r="P5" s="367"/>
      <c r="Q5" s="368"/>
      <c r="R5" s="125"/>
      <c r="S5" s="392" t="s">
        <v>622</v>
      </c>
      <c r="T5" s="382"/>
      <c r="U5" s="382"/>
      <c r="V5" s="382"/>
      <c r="W5" s="387"/>
      <c r="X5" s="125"/>
      <c r="Y5" s="369" t="s">
        <v>518</v>
      </c>
      <c r="Z5" s="367"/>
      <c r="AA5" s="368"/>
      <c r="AB5" s="125"/>
    </row>
    <row r="6" spans="1:28" ht="16.5" thickBot="1" x14ac:dyDescent="0.25">
      <c r="A6" s="125"/>
      <c r="B6" s="125"/>
      <c r="C6" s="125"/>
      <c r="D6" s="255" t="s">
        <v>441</v>
      </c>
      <c r="E6" s="125"/>
      <c r="F6" s="411" t="s">
        <v>455</v>
      </c>
      <c r="G6" s="412"/>
      <c r="H6" s="123"/>
      <c r="I6" s="256" t="s">
        <v>639</v>
      </c>
      <c r="J6" s="125"/>
      <c r="K6" s="125"/>
      <c r="L6" s="247" t="s">
        <v>441</v>
      </c>
      <c r="M6" s="125"/>
      <c r="N6" s="366" t="s">
        <v>455</v>
      </c>
      <c r="O6" s="368"/>
      <c r="P6" s="125"/>
      <c r="Q6" s="246" t="s">
        <v>648</v>
      </c>
      <c r="R6" s="125"/>
      <c r="S6" s="125"/>
      <c r="T6" s="386" t="s">
        <v>436</v>
      </c>
      <c r="U6" s="387"/>
      <c r="V6" s="125"/>
      <c r="W6" s="249" t="s">
        <v>774</v>
      </c>
      <c r="X6" s="125"/>
      <c r="Y6" s="125"/>
      <c r="Z6" s="125"/>
      <c r="AA6" s="125"/>
      <c r="AB6" s="125"/>
    </row>
    <row r="7" spans="1:28" ht="16.5" thickBot="1" x14ac:dyDescent="0.25">
      <c r="A7" s="125"/>
      <c r="B7" s="125"/>
      <c r="C7" s="392" t="s">
        <v>704</v>
      </c>
      <c r="D7" s="404"/>
      <c r="E7" s="404"/>
      <c r="F7" s="404"/>
      <c r="G7" s="404"/>
      <c r="H7" s="404"/>
      <c r="I7" s="396"/>
      <c r="J7" s="125"/>
      <c r="K7" s="389" t="s">
        <v>222</v>
      </c>
      <c r="L7" s="390"/>
      <c r="M7" s="390"/>
      <c r="N7" s="390"/>
      <c r="O7" s="390"/>
      <c r="P7" s="390"/>
      <c r="Q7" s="390"/>
      <c r="R7" s="125"/>
      <c r="S7" s="389" t="s">
        <v>855</v>
      </c>
      <c r="T7" s="390"/>
      <c r="U7" s="390"/>
      <c r="V7" s="390"/>
      <c r="W7" s="390"/>
      <c r="X7" s="125"/>
      <c r="Y7" s="375" t="s">
        <v>856</v>
      </c>
      <c r="Z7" s="376"/>
      <c r="AA7" s="376"/>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4</v>
      </c>
      <c r="J10" s="220"/>
      <c r="K10" s="220"/>
      <c r="L10" s="221">
        <f>COUNT(L13:L37)</f>
        <v>2</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2</v>
      </c>
      <c r="AA10" s="221">
        <f>COUNT(AA13:AA37)</f>
        <v>2</v>
      </c>
      <c r="AB10" s="220"/>
    </row>
    <row r="11" spans="1:28" s="225" customFormat="1" x14ac:dyDescent="0.2">
      <c r="A11" s="222" t="s">
        <v>643</v>
      </c>
      <c r="B11" s="234"/>
      <c r="C11" s="280" t="s">
        <v>931</v>
      </c>
      <c r="D11" s="230"/>
      <c r="E11" s="230"/>
      <c r="F11" s="230"/>
      <c r="G11" s="230"/>
      <c r="H11" s="379" t="s">
        <v>685</v>
      </c>
      <c r="I11" s="379"/>
      <c r="J11" s="234"/>
      <c r="K11" s="379" t="s">
        <v>932</v>
      </c>
      <c r="L11" s="379"/>
      <c r="M11" s="379"/>
      <c r="N11" s="379"/>
      <c r="O11" s="379"/>
      <c r="P11" s="379"/>
      <c r="Q11" s="379"/>
      <c r="R11" s="234"/>
      <c r="S11" s="379" t="s">
        <v>933</v>
      </c>
      <c r="T11" s="379"/>
      <c r="U11" s="379"/>
      <c r="V11" s="379"/>
      <c r="W11" s="379"/>
      <c r="X11" s="234"/>
      <c r="Y11" s="379" t="s">
        <v>934</v>
      </c>
      <c r="Z11" s="379"/>
      <c r="AA11" s="379"/>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8">
        <v>1</v>
      </c>
      <c r="D13" s="105">
        <v>30</v>
      </c>
      <c r="E13" s="106">
        <v>0</v>
      </c>
      <c r="F13" s="105">
        <v>0</v>
      </c>
      <c r="G13" s="105">
        <v>0</v>
      </c>
      <c r="H13" s="188">
        <v>1</v>
      </c>
      <c r="I13" s="133">
        <v>0.5</v>
      </c>
      <c r="J13" s="125"/>
      <c r="K13" s="348">
        <v>1</v>
      </c>
      <c r="L13" s="105">
        <v>0.2</v>
      </c>
      <c r="M13" s="106">
        <v>0</v>
      </c>
      <c r="N13" s="105">
        <v>1</v>
      </c>
      <c r="O13" s="105">
        <v>0</v>
      </c>
      <c r="P13" s="264">
        <v>0</v>
      </c>
      <c r="Q13" s="105">
        <v>1</v>
      </c>
      <c r="R13" s="125"/>
      <c r="S13" s="106">
        <v>0</v>
      </c>
      <c r="T13" s="105">
        <v>100</v>
      </c>
      <c r="U13" s="105">
        <v>100</v>
      </c>
      <c r="V13" s="211">
        <v>1</v>
      </c>
      <c r="W13" s="133">
        <v>2</v>
      </c>
      <c r="X13" s="125"/>
      <c r="Y13" s="264">
        <v>0</v>
      </c>
      <c r="Z13" s="133">
        <v>3</v>
      </c>
      <c r="AA13" s="133">
        <v>0</v>
      </c>
      <c r="AB13" s="125"/>
    </row>
    <row r="14" spans="1:28" x14ac:dyDescent="0.25">
      <c r="A14" s="130">
        <v>2</v>
      </c>
      <c r="B14" s="125"/>
      <c r="C14" s="348">
        <v>100</v>
      </c>
      <c r="D14" s="349">
        <v>40</v>
      </c>
      <c r="E14" s="106">
        <v>70</v>
      </c>
      <c r="F14" s="107">
        <v>1</v>
      </c>
      <c r="G14" s="107">
        <v>0.1</v>
      </c>
      <c r="H14" s="188">
        <v>13</v>
      </c>
      <c r="I14" s="143">
        <v>0.8</v>
      </c>
      <c r="J14" s="125"/>
      <c r="K14" s="348">
        <v>200</v>
      </c>
      <c r="L14" s="349">
        <v>1</v>
      </c>
      <c r="M14" s="106">
        <v>70</v>
      </c>
      <c r="N14" s="107">
        <v>1</v>
      </c>
      <c r="O14" s="107">
        <v>0.1</v>
      </c>
      <c r="P14" s="264">
        <v>100</v>
      </c>
      <c r="Q14" s="265">
        <v>0.2</v>
      </c>
      <c r="R14" s="125"/>
      <c r="S14" s="106">
        <v>70</v>
      </c>
      <c r="T14" s="107">
        <v>3000</v>
      </c>
      <c r="U14" s="107">
        <v>0</v>
      </c>
      <c r="V14" s="211">
        <v>13</v>
      </c>
      <c r="W14" s="143">
        <v>2</v>
      </c>
      <c r="X14" s="125"/>
      <c r="Y14" s="264">
        <v>40</v>
      </c>
      <c r="Z14" s="163">
        <v>10</v>
      </c>
      <c r="AA14" s="163">
        <v>0.5</v>
      </c>
      <c r="AB14" s="125"/>
    </row>
    <row r="15" spans="1:28" x14ac:dyDescent="0.25">
      <c r="A15" s="130">
        <v>3</v>
      </c>
      <c r="B15" s="125"/>
      <c r="C15" s="348">
        <v>200</v>
      </c>
      <c r="D15" s="105">
        <v>80</v>
      </c>
      <c r="E15" s="106">
        <v>100</v>
      </c>
      <c r="F15" s="105">
        <v>0.2</v>
      </c>
      <c r="G15" s="105">
        <v>0.02</v>
      </c>
      <c r="H15" s="188">
        <v>17</v>
      </c>
      <c r="I15" s="133">
        <v>0.9</v>
      </c>
      <c r="J15" s="125"/>
      <c r="K15" s="348"/>
      <c r="L15" s="105"/>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v>32</v>
      </c>
      <c r="I16" s="143">
        <v>1</v>
      </c>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D15" sqref="D15"/>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69" t="s">
        <v>604</v>
      </c>
      <c r="D4" s="367"/>
      <c r="E4" s="368"/>
      <c r="F4" s="125"/>
      <c r="G4" s="369" t="s">
        <v>536</v>
      </c>
      <c r="H4" s="367"/>
      <c r="I4" s="367"/>
      <c r="J4" s="367"/>
      <c r="K4" s="368"/>
      <c r="L4" s="125"/>
      <c r="M4" s="369" t="s">
        <v>536</v>
      </c>
      <c r="N4" s="370"/>
      <c r="O4" s="370"/>
      <c r="P4" s="370"/>
      <c r="Q4" s="370"/>
      <c r="R4" s="370"/>
      <c r="S4" s="371"/>
      <c r="T4" s="125"/>
      <c r="U4" s="369" t="s">
        <v>536</v>
      </c>
      <c r="V4" s="367"/>
      <c r="W4" s="368"/>
      <c r="X4" s="125"/>
      <c r="Y4" s="369" t="s">
        <v>536</v>
      </c>
      <c r="Z4" s="367"/>
      <c r="AA4" s="368"/>
      <c r="AB4" s="125"/>
      <c r="AU4" s="151"/>
    </row>
    <row r="5" spans="1:47" ht="16.5" thickBot="1" x14ac:dyDescent="0.25">
      <c r="A5" s="135" t="s">
        <v>445</v>
      </c>
      <c r="B5" s="125"/>
      <c r="C5" s="369" t="s">
        <v>603</v>
      </c>
      <c r="D5" s="367"/>
      <c r="E5" s="368"/>
      <c r="F5" s="125"/>
      <c r="G5" s="369" t="s">
        <v>504</v>
      </c>
      <c r="H5" s="367"/>
      <c r="I5" s="367"/>
      <c r="J5" s="367"/>
      <c r="K5" s="368"/>
      <c r="L5" s="125"/>
      <c r="M5" s="369" t="s">
        <v>505</v>
      </c>
      <c r="N5" s="370"/>
      <c r="O5" s="370"/>
      <c r="P5" s="370"/>
      <c r="Q5" s="370"/>
      <c r="R5" s="370"/>
      <c r="S5" s="371"/>
      <c r="T5" s="125"/>
      <c r="U5" s="369" t="s">
        <v>516</v>
      </c>
      <c r="V5" s="367"/>
      <c r="W5" s="368"/>
      <c r="X5" s="125"/>
      <c r="Y5" s="366" t="s">
        <v>515</v>
      </c>
      <c r="Z5" s="367"/>
      <c r="AA5" s="368"/>
      <c r="AB5" s="125"/>
      <c r="AU5" s="151"/>
    </row>
    <row r="6" spans="1:47" ht="16.5" thickBot="1" x14ac:dyDescent="0.25">
      <c r="A6" s="125"/>
      <c r="B6" s="125"/>
      <c r="C6" s="369" t="s">
        <v>591</v>
      </c>
      <c r="D6" s="367"/>
      <c r="E6" s="368"/>
      <c r="F6" s="125"/>
      <c r="G6" s="125"/>
      <c r="H6" s="246">
        <v>1</v>
      </c>
      <c r="I6" s="247">
        <v>2</v>
      </c>
      <c r="J6" s="247">
        <v>3</v>
      </c>
      <c r="K6" s="247">
        <v>4</v>
      </c>
      <c r="L6" s="178" t="s">
        <v>503</v>
      </c>
      <c r="M6" s="125"/>
      <c r="N6" s="369" t="s">
        <v>543</v>
      </c>
      <c r="O6" s="368"/>
      <c r="P6" s="369" t="s">
        <v>544</v>
      </c>
      <c r="Q6" s="368"/>
      <c r="R6" s="125"/>
      <c r="S6" s="244" t="s">
        <v>774</v>
      </c>
      <c r="T6" s="125"/>
      <c r="U6" s="369" t="s">
        <v>780</v>
      </c>
      <c r="V6" s="367"/>
      <c r="W6" s="368"/>
      <c r="X6" s="125"/>
      <c r="Y6" s="125"/>
      <c r="Z6" s="125"/>
      <c r="AA6" s="125"/>
      <c r="AB6" s="125"/>
      <c r="AU6" s="151"/>
    </row>
    <row r="7" spans="1:47" ht="16.5" thickBot="1" x14ac:dyDescent="0.25">
      <c r="A7" s="125"/>
      <c r="B7" s="125"/>
      <c r="C7" s="158" t="s">
        <v>64</v>
      </c>
      <c r="D7" s="146" t="s">
        <v>426</v>
      </c>
      <c r="E7" s="146" t="s">
        <v>427</v>
      </c>
      <c r="F7" s="125"/>
      <c r="G7" s="375" t="s">
        <v>847</v>
      </c>
      <c r="H7" s="376"/>
      <c r="I7" s="376"/>
      <c r="J7" s="376"/>
      <c r="K7" s="376"/>
      <c r="L7" s="178" t="s">
        <v>440</v>
      </c>
      <c r="M7" s="397" t="s">
        <v>848</v>
      </c>
      <c r="N7" s="398"/>
      <c r="O7" s="398"/>
      <c r="P7" s="398"/>
      <c r="Q7" s="398"/>
      <c r="R7" s="398"/>
      <c r="S7" s="398"/>
      <c r="T7" s="125"/>
      <c r="U7" s="375" t="s">
        <v>843</v>
      </c>
      <c r="V7" s="376"/>
      <c r="W7" s="376"/>
      <c r="X7" s="125"/>
      <c r="Y7" s="375" t="s">
        <v>857</v>
      </c>
      <c r="Z7" s="376"/>
      <c r="AA7" s="376"/>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2" t="s">
        <v>785</v>
      </c>
      <c r="S9" s="396"/>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79" t="s">
        <v>935</v>
      </c>
      <c r="D11" s="379"/>
      <c r="E11" s="379"/>
      <c r="F11" s="234"/>
      <c r="G11" s="379" t="s">
        <v>936</v>
      </c>
      <c r="H11" s="379"/>
      <c r="I11" s="379"/>
      <c r="J11" s="379"/>
      <c r="K11" s="379"/>
      <c r="L11" s="228"/>
      <c r="M11" s="379" t="s">
        <v>937</v>
      </c>
      <c r="N11" s="379"/>
      <c r="O11" s="379"/>
      <c r="P11" s="379"/>
      <c r="Q11" s="379"/>
      <c r="R11" s="230"/>
      <c r="S11" s="230"/>
      <c r="T11" s="234"/>
      <c r="U11" s="379" t="s">
        <v>938</v>
      </c>
      <c r="V11" s="379"/>
      <c r="W11" s="379"/>
      <c r="X11" s="234"/>
      <c r="Y11" s="379" t="s">
        <v>939</v>
      </c>
      <c r="Z11" s="379"/>
      <c r="AA11" s="379"/>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60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30</v>
      </c>
      <c r="AA13" s="133">
        <v>0</v>
      </c>
      <c r="AB13" s="125"/>
    </row>
    <row r="14" spans="1:47" x14ac:dyDescent="0.25">
      <c r="A14" s="130">
        <v>2</v>
      </c>
      <c r="B14" s="125"/>
      <c r="C14" s="172">
        <v>70</v>
      </c>
      <c r="D14" s="184">
        <v>20</v>
      </c>
      <c r="E14" s="185">
        <v>6</v>
      </c>
      <c r="F14" s="125"/>
      <c r="G14" s="106">
        <v>70</v>
      </c>
      <c r="H14" s="273">
        <v>50</v>
      </c>
      <c r="I14" s="273">
        <v>50</v>
      </c>
      <c r="J14" s="273">
        <v>0</v>
      </c>
      <c r="K14" s="273">
        <v>0</v>
      </c>
      <c r="L14" s="180">
        <f t="shared" si="0"/>
        <v>100</v>
      </c>
      <c r="M14" s="161">
        <v>70</v>
      </c>
      <c r="N14" s="163">
        <v>2</v>
      </c>
      <c r="O14" s="163">
        <v>0.2</v>
      </c>
      <c r="P14" s="163">
        <v>1</v>
      </c>
      <c r="Q14" s="163">
        <v>0.1</v>
      </c>
      <c r="R14" s="271">
        <f>SPIKELET_Geom!H14</f>
        <v>13</v>
      </c>
      <c r="S14" s="271">
        <f>SPIKELET_Geom!I14</f>
        <v>0.8</v>
      </c>
      <c r="T14" s="125"/>
      <c r="U14" s="161"/>
      <c r="V14" s="163"/>
      <c r="W14" s="163"/>
      <c r="X14" s="125"/>
      <c r="Y14" s="161">
        <v>70</v>
      </c>
      <c r="Z14" s="163">
        <v>60</v>
      </c>
      <c r="AA14" s="163">
        <v>6</v>
      </c>
      <c r="AB14" s="125"/>
    </row>
    <row r="15" spans="1:47"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Y7:AA7"/>
    <mergeCell ref="G11:K11"/>
    <mergeCell ref="U11:W11"/>
    <mergeCell ref="R9:S9"/>
    <mergeCell ref="G7:K7"/>
    <mergeCell ref="M7:S7"/>
    <mergeCell ref="U7:W7"/>
    <mergeCell ref="Y11:AA11"/>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D14" sqref="D14"/>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3" t="s">
        <v>1054</v>
      </c>
      <c r="D2" s="414"/>
      <c r="E2" s="414"/>
      <c r="F2" s="414"/>
      <c r="G2" s="414"/>
      <c r="H2" s="414"/>
      <c r="I2" s="414"/>
      <c r="J2" s="414"/>
      <c r="K2" s="414"/>
      <c r="L2" s="414"/>
      <c r="M2" s="414"/>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15" t="s">
        <v>1061</v>
      </c>
      <c r="D4" s="416"/>
      <c r="E4" s="416"/>
      <c r="F4" s="416"/>
      <c r="G4" s="417"/>
      <c r="H4" s="70"/>
      <c r="I4" s="415" t="s">
        <v>1061</v>
      </c>
      <c r="J4" s="416"/>
      <c r="K4" s="416"/>
      <c r="L4" s="416"/>
      <c r="M4" s="417"/>
      <c r="N4" s="70"/>
      <c r="O4" s="70"/>
      <c r="P4" s="70"/>
      <c r="Q4" s="70"/>
      <c r="R4" s="70"/>
      <c r="S4" s="70"/>
      <c r="T4" s="70"/>
      <c r="U4" s="70"/>
      <c r="V4" s="70"/>
      <c r="W4" s="70"/>
      <c r="X4" s="70"/>
      <c r="Y4" s="70"/>
      <c r="Z4" s="70"/>
      <c r="AA4" s="70"/>
      <c r="AB4" s="70"/>
    </row>
    <row r="5" spans="1:28" ht="16.5" thickBot="1" x14ac:dyDescent="0.3">
      <c r="A5" s="76" t="s">
        <v>445</v>
      </c>
      <c r="B5" s="70"/>
      <c r="C5" s="418" t="s">
        <v>513</v>
      </c>
      <c r="D5" s="419"/>
      <c r="E5" s="419"/>
      <c r="F5" s="419"/>
      <c r="G5" s="420"/>
      <c r="H5" s="70"/>
      <c r="I5" s="418" t="s">
        <v>517</v>
      </c>
      <c r="J5" s="419"/>
      <c r="K5" s="419"/>
      <c r="L5" s="419"/>
      <c r="M5" s="420"/>
      <c r="N5" s="70"/>
      <c r="O5" s="70"/>
      <c r="P5" s="70"/>
      <c r="Q5" s="70"/>
      <c r="R5" s="70"/>
      <c r="S5" s="70"/>
      <c r="T5" s="70"/>
      <c r="U5" s="70"/>
      <c r="V5" s="70"/>
      <c r="W5" s="70"/>
      <c r="X5" s="70"/>
      <c r="Y5" s="70"/>
      <c r="Z5" s="70"/>
      <c r="AA5" s="70"/>
      <c r="AB5" s="70"/>
    </row>
    <row r="6" spans="1:28" ht="16.5" thickBot="1" x14ac:dyDescent="0.3">
      <c r="A6" s="70"/>
      <c r="B6" s="70"/>
      <c r="C6" s="70"/>
      <c r="D6" s="386" t="s">
        <v>634</v>
      </c>
      <c r="E6" s="382"/>
      <c r="F6" s="125"/>
      <c r="G6" s="281" t="s">
        <v>633</v>
      </c>
      <c r="H6" s="70"/>
      <c r="I6" s="70"/>
      <c r="J6" s="386" t="s">
        <v>634</v>
      </c>
      <c r="K6" s="382"/>
      <c r="L6" s="125"/>
      <c r="M6" s="281" t="s">
        <v>633</v>
      </c>
      <c r="N6" s="70"/>
      <c r="O6" s="70"/>
      <c r="P6" s="70"/>
      <c r="Q6" s="70"/>
      <c r="R6" s="70"/>
      <c r="S6" s="70"/>
      <c r="T6" s="70"/>
      <c r="U6" s="70"/>
      <c r="V6" s="70"/>
      <c r="W6" s="70"/>
      <c r="X6" s="70"/>
      <c r="Y6" s="70"/>
      <c r="Z6" s="70"/>
      <c r="AA6" s="70"/>
      <c r="AB6" s="70"/>
    </row>
    <row r="7" spans="1:28" ht="16.5" thickBot="1" x14ac:dyDescent="0.3">
      <c r="A7" s="70"/>
      <c r="B7" s="70"/>
      <c r="C7" s="389" t="s">
        <v>846</v>
      </c>
      <c r="D7" s="390"/>
      <c r="E7" s="390"/>
      <c r="F7" s="390"/>
      <c r="G7" s="390"/>
      <c r="H7" s="70"/>
      <c r="I7" s="389" t="s">
        <v>222</v>
      </c>
      <c r="J7" s="390"/>
      <c r="K7" s="390"/>
      <c r="L7" s="390"/>
      <c r="M7" s="390"/>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7" t="s">
        <v>643</v>
      </c>
      <c r="B11" s="239"/>
      <c r="C11" s="310" t="s">
        <v>940</v>
      </c>
      <c r="D11" s="310"/>
      <c r="E11" s="310"/>
      <c r="F11" s="230" t="s">
        <v>954</v>
      </c>
      <c r="G11" s="230"/>
      <c r="H11" s="239"/>
      <c r="I11" s="310" t="s">
        <v>941</v>
      </c>
      <c r="J11" s="310"/>
      <c r="K11" s="310"/>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13</v>
      </c>
      <c r="G14" s="143">
        <v>0.1</v>
      </c>
      <c r="H14" s="70"/>
      <c r="I14" s="106">
        <v>70</v>
      </c>
      <c r="J14" s="107">
        <v>3</v>
      </c>
      <c r="K14" s="107">
        <v>0.3</v>
      </c>
      <c r="L14" s="211">
        <v>13</v>
      </c>
      <c r="M14" s="143">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17</v>
      </c>
      <c r="G15" s="133">
        <v>0.8</v>
      </c>
      <c r="H15" s="70"/>
      <c r="I15" s="106">
        <v>100</v>
      </c>
      <c r="J15" s="105">
        <v>2</v>
      </c>
      <c r="K15" s="105">
        <v>0.2</v>
      </c>
      <c r="L15" s="211">
        <v>17</v>
      </c>
      <c r="M15" s="133">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32</v>
      </c>
      <c r="G16" s="143">
        <v>1</v>
      </c>
      <c r="H16" s="70"/>
      <c r="I16" s="106"/>
      <c r="J16" s="107"/>
      <c r="K16" s="107"/>
      <c r="L16" s="211">
        <v>32</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69" t="s">
        <v>605</v>
      </c>
      <c r="D4" s="367"/>
      <c r="E4" s="368"/>
      <c r="F4" s="125"/>
      <c r="G4" s="369" t="s">
        <v>535</v>
      </c>
      <c r="H4" s="367"/>
      <c r="I4" s="367"/>
      <c r="J4" s="367"/>
      <c r="K4" s="368"/>
      <c r="L4" s="125"/>
      <c r="M4" s="369" t="s">
        <v>535</v>
      </c>
      <c r="N4" s="370"/>
      <c r="O4" s="370"/>
      <c r="P4" s="370"/>
      <c r="Q4" s="370"/>
      <c r="R4" s="370"/>
      <c r="S4" s="371"/>
      <c r="T4" s="125"/>
      <c r="U4" s="369" t="s">
        <v>535</v>
      </c>
      <c r="V4" s="367"/>
      <c r="W4" s="368"/>
      <c r="X4" s="125"/>
      <c r="Y4" s="366" t="s">
        <v>535</v>
      </c>
      <c r="Z4" s="367"/>
      <c r="AA4" s="368"/>
      <c r="AB4" s="125"/>
    </row>
    <row r="5" spans="1:46" ht="16.5" thickBot="1" x14ac:dyDescent="0.25">
      <c r="A5" s="135" t="s">
        <v>445</v>
      </c>
      <c r="B5" s="125"/>
      <c r="C5" s="369" t="s">
        <v>603</v>
      </c>
      <c r="D5" s="367"/>
      <c r="E5" s="368"/>
      <c r="F5" s="125"/>
      <c r="G5" s="369" t="s">
        <v>504</v>
      </c>
      <c r="H5" s="367"/>
      <c r="I5" s="367"/>
      <c r="J5" s="367"/>
      <c r="K5" s="368"/>
      <c r="L5" s="125"/>
      <c r="M5" s="369" t="s">
        <v>505</v>
      </c>
      <c r="N5" s="370"/>
      <c r="O5" s="370"/>
      <c r="P5" s="370"/>
      <c r="Q5" s="370"/>
      <c r="R5" s="370"/>
      <c r="S5" s="371"/>
      <c r="T5" s="125"/>
      <c r="U5" s="369" t="s">
        <v>516</v>
      </c>
      <c r="V5" s="367"/>
      <c r="W5" s="368"/>
      <c r="X5" s="125"/>
      <c r="Y5" s="366" t="s">
        <v>515</v>
      </c>
      <c r="Z5" s="367"/>
      <c r="AA5" s="368"/>
      <c r="AB5" s="125"/>
    </row>
    <row r="6" spans="1:46" ht="16.5" thickBot="1" x14ac:dyDescent="0.25">
      <c r="A6" s="125"/>
      <c r="B6" s="125"/>
      <c r="C6" s="369" t="s">
        <v>591</v>
      </c>
      <c r="D6" s="367"/>
      <c r="E6" s="368"/>
      <c r="F6" s="125"/>
      <c r="G6" s="125"/>
      <c r="H6" s="246">
        <v>1</v>
      </c>
      <c r="I6" s="247">
        <v>2</v>
      </c>
      <c r="J6" s="247">
        <v>3</v>
      </c>
      <c r="K6" s="247">
        <v>4</v>
      </c>
      <c r="L6" s="178" t="s">
        <v>503</v>
      </c>
      <c r="M6" s="125"/>
      <c r="N6" s="369" t="s">
        <v>543</v>
      </c>
      <c r="O6" s="368"/>
      <c r="P6" s="369" t="s">
        <v>544</v>
      </c>
      <c r="Q6" s="368"/>
      <c r="R6" s="125"/>
      <c r="S6" s="244" t="s">
        <v>774</v>
      </c>
      <c r="T6" s="125"/>
      <c r="U6" s="369" t="s">
        <v>780</v>
      </c>
      <c r="V6" s="367"/>
      <c r="W6" s="368"/>
      <c r="X6" s="125"/>
      <c r="Y6" s="125"/>
      <c r="Z6" s="125"/>
      <c r="AA6" s="125"/>
      <c r="AB6" s="125"/>
    </row>
    <row r="7" spans="1:46" ht="16.5" thickBot="1" x14ac:dyDescent="0.25">
      <c r="A7" s="125"/>
      <c r="B7" s="125"/>
      <c r="C7" s="158" t="s">
        <v>64</v>
      </c>
      <c r="D7" s="146" t="s">
        <v>426</v>
      </c>
      <c r="E7" s="146" t="s">
        <v>427</v>
      </c>
      <c r="F7" s="125"/>
      <c r="G7" s="375" t="s">
        <v>847</v>
      </c>
      <c r="H7" s="376"/>
      <c r="I7" s="376"/>
      <c r="J7" s="376"/>
      <c r="K7" s="376"/>
      <c r="L7" s="178" t="s">
        <v>440</v>
      </c>
      <c r="M7" s="397" t="s">
        <v>848</v>
      </c>
      <c r="N7" s="398"/>
      <c r="O7" s="398"/>
      <c r="P7" s="398"/>
      <c r="Q7" s="398"/>
      <c r="R7" s="398"/>
      <c r="S7" s="398"/>
      <c r="T7" s="125"/>
      <c r="U7" s="375" t="s">
        <v>850</v>
      </c>
      <c r="V7" s="376"/>
      <c r="W7" s="376"/>
      <c r="X7" s="125"/>
      <c r="Y7" s="375" t="s">
        <v>851</v>
      </c>
      <c r="Z7" s="376"/>
      <c r="AA7" s="376"/>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2" t="s">
        <v>785</v>
      </c>
      <c r="S9" s="396"/>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9" t="s">
        <v>942</v>
      </c>
      <c r="D11" s="379"/>
      <c r="E11" s="379"/>
      <c r="F11" s="234"/>
      <c r="G11" s="379" t="s">
        <v>943</v>
      </c>
      <c r="H11" s="379"/>
      <c r="I11" s="379"/>
      <c r="J11" s="379"/>
      <c r="K11" s="379"/>
      <c r="L11" s="228"/>
      <c r="M11" s="379" t="s">
        <v>944</v>
      </c>
      <c r="N11" s="379"/>
      <c r="O11" s="379"/>
      <c r="P11" s="379"/>
      <c r="Q11" s="379"/>
      <c r="R11" s="230"/>
      <c r="S11" s="230"/>
      <c r="T11" s="234"/>
      <c r="U11" s="379" t="s">
        <v>945</v>
      </c>
      <c r="V11" s="379"/>
      <c r="W11" s="379"/>
      <c r="X11" s="234"/>
      <c r="Y11" s="379" t="s">
        <v>946</v>
      </c>
      <c r="Z11" s="379"/>
      <c r="AA11" s="379"/>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election sqref="A1:A2"/>
    </sheetView>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54" t="s">
        <v>344</v>
      </c>
      <c r="D2" s="354"/>
      <c r="E2" s="354"/>
      <c r="F2" s="354"/>
      <c r="G2" s="354"/>
      <c r="H2" s="354"/>
      <c r="I2" s="354"/>
      <c r="J2" s="354"/>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5" t="s">
        <v>332</v>
      </c>
      <c r="D3" s="355"/>
      <c r="E3" s="355"/>
      <c r="F3" s="355"/>
      <c r="G3" s="355"/>
      <c r="H3" s="355"/>
      <c r="I3" s="355"/>
      <c r="J3" s="355"/>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6" t="s">
        <v>324</v>
      </c>
      <c r="D4" s="356"/>
      <c r="E4" s="356"/>
      <c r="F4" s="356"/>
      <c r="G4" s="356"/>
      <c r="H4" s="356"/>
      <c r="I4" s="356"/>
      <c r="J4" s="356"/>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57" thickBot="1" x14ac:dyDescent="0.25">
      <c r="A8" s="20"/>
      <c r="B8" s="30" t="s">
        <v>29</v>
      </c>
      <c r="C8" s="2" t="s">
        <v>73</v>
      </c>
      <c r="D8" s="6" t="s">
        <v>60</v>
      </c>
      <c r="E8" s="2" t="s">
        <v>59</v>
      </c>
      <c r="F8" s="41" t="s">
        <v>86</v>
      </c>
      <c r="G8" s="46">
        <v>0</v>
      </c>
      <c r="H8" s="72">
        <v>1</v>
      </c>
      <c r="I8" s="54">
        <v>1</v>
      </c>
      <c r="J8" s="309" t="str">
        <f>PLANT!$E$7</f>
        <v>Phoenix boufeggous 10 ans</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152</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10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152</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4</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30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20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10</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6</v>
      </c>
      <c r="I42" s="56">
        <f>STEM_Geom!$J$13</f>
        <v>1</v>
      </c>
      <c r="J42" s="21">
        <f>STEM_Geom!$K$13</f>
        <v>0.55833333333333335</v>
      </c>
      <c r="K42" s="56">
        <f>STEM_Geom!$J$14</f>
        <v>24</v>
      </c>
      <c r="L42" s="21">
        <f>STEM_Geom!$K$14</f>
        <v>0.83333333333333337</v>
      </c>
      <c r="M42" s="56">
        <f>STEM_Geom!$J$15</f>
        <v>48</v>
      </c>
      <c r="N42" s="21">
        <f>STEM_Geom!$K$15</f>
        <v>1.25</v>
      </c>
      <c r="O42" s="56">
        <f>STEM_Geom!$J$16</f>
        <v>72</v>
      </c>
      <c r="P42" s="21">
        <f>STEM_Geom!$K$16</f>
        <v>1.5625</v>
      </c>
      <c r="Q42" s="56">
        <f>STEM_Geom!$J$17</f>
        <v>85</v>
      </c>
      <c r="R42" s="21">
        <f>STEM_Geom!$K$17</f>
        <v>1.56</v>
      </c>
      <c r="S42" s="56">
        <f>STEM_Geom!$J$18</f>
        <v>152</v>
      </c>
      <c r="T42" s="21">
        <f>STEM_Geom!$K$18</f>
        <v>0.83333333333333337</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6</v>
      </c>
      <c r="I43" s="56">
        <f>STEM_Geom!$J$13</f>
        <v>1</v>
      </c>
      <c r="J43" s="21">
        <f>STEM_Geom!$L$13</f>
        <v>5.5833333333333332E-2</v>
      </c>
      <c r="K43" s="56">
        <f>STEM_Geom!$J$14</f>
        <v>24</v>
      </c>
      <c r="L43" s="21">
        <f>STEM_Geom!$L$14</f>
        <v>8.3333333333333343E-2</v>
      </c>
      <c r="M43" s="56">
        <f>STEM_Geom!$J$15</f>
        <v>48</v>
      </c>
      <c r="N43" s="21">
        <f>STEM_Geom!$L$15</f>
        <v>0.125</v>
      </c>
      <c r="O43" s="56">
        <f>STEM_Geom!$J$16</f>
        <v>72</v>
      </c>
      <c r="P43" s="21">
        <f>STEM_Geom!$L$16</f>
        <v>0.15625</v>
      </c>
      <c r="Q43" s="56">
        <f>STEM_Geom!$J$17</f>
        <v>85</v>
      </c>
      <c r="R43" s="21">
        <f>STEM_Geom!$L$17</f>
        <v>0.5</v>
      </c>
      <c r="S43" s="56">
        <f>STEM_Geom!$J$18</f>
        <v>152</v>
      </c>
      <c r="T43" s="21">
        <f>STEM_Geom!$L$18</f>
        <v>8.3333333333333343E-2</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20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6</v>
      </c>
      <c r="I45" s="89">
        <f>STEM_Geom!$P$13</f>
        <v>1</v>
      </c>
      <c r="J45" s="21">
        <f>STEM_Geom!$Q$13</f>
        <v>51.184229698353541</v>
      </c>
      <c r="K45" s="89">
        <f>STEM_Geom!$P$14</f>
        <v>24</v>
      </c>
      <c r="L45" s="21">
        <f>STEM_Geom!$Q$14</f>
        <v>76.394372684109754</v>
      </c>
      <c r="M45" s="89">
        <f>STEM_Geom!$P$15</f>
        <v>48</v>
      </c>
      <c r="N45" s="21">
        <f>STEM_Geom!$Q$15</f>
        <v>70.983104618985323</v>
      </c>
      <c r="O45" s="89">
        <f>STEM_Geom!$P$16</f>
        <v>72</v>
      </c>
      <c r="P45" s="21">
        <f>STEM_Geom!$Q$16</f>
        <v>63.661977236758133</v>
      </c>
      <c r="Q45" s="89">
        <f>STEM_Geom!$P$17</f>
        <v>85</v>
      </c>
      <c r="R45" s="21">
        <f>STEM_Geom!$Q$17</f>
        <v>64.298597009125714</v>
      </c>
      <c r="S45" s="89">
        <f>STEM_Geom!$P$18</f>
        <v>152</v>
      </c>
      <c r="T45" s="21">
        <f>STEM_Geom!$Q$18</f>
        <v>61.083667158669428</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6</v>
      </c>
      <c r="I46" s="89">
        <f>STEM_Geom!$P$13</f>
        <v>1</v>
      </c>
      <c r="J46" s="21">
        <f>STEM_Geom!$R$13</f>
        <v>5.5833333333333332E-2</v>
      </c>
      <c r="K46" s="89">
        <f>STEM_Geom!$P$14</f>
        <v>24</v>
      </c>
      <c r="L46" s="21">
        <f>STEM_Geom!$R$14</f>
        <v>8.3333333333333343E-2</v>
      </c>
      <c r="M46" s="89">
        <f>STEM_Geom!$P$15</f>
        <v>48</v>
      </c>
      <c r="N46" s="21">
        <f>STEM_Geom!$R$15</f>
        <v>0.125</v>
      </c>
      <c r="O46" s="89">
        <f>STEM_Geom!$P$16</f>
        <v>72</v>
      </c>
      <c r="P46" s="21">
        <f>STEM_Geom!$R$16</f>
        <v>0.15625</v>
      </c>
      <c r="Q46" s="89">
        <f>STEM_Geom!$P$17</f>
        <v>85</v>
      </c>
      <c r="R46" s="21">
        <f>STEM_Geom!$R$17</f>
        <v>0.5</v>
      </c>
      <c r="S46" s="89">
        <f>STEM_Geom!$P$18</f>
        <v>152</v>
      </c>
      <c r="T46" s="21">
        <f>STEM_Geom!$R$18</f>
        <v>8.3333333333333343E-2</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5</v>
      </c>
      <c r="I47" s="76">
        <f>STEM_Geom!$S$13</f>
        <v>1</v>
      </c>
      <c r="J47" s="263">
        <f>STEM_Geom!$T$13</f>
        <v>0.1</v>
      </c>
      <c r="K47" s="76">
        <f>STEM_Geom!$S$14</f>
        <v>5</v>
      </c>
      <c r="L47" s="263">
        <f>STEM_Geom!$T$14</f>
        <v>0.6</v>
      </c>
      <c r="M47" s="76">
        <f>STEM_Geom!$S$15</f>
        <v>10</v>
      </c>
      <c r="N47" s="263">
        <f>STEM_Geom!$T$15</f>
        <v>0.75</v>
      </c>
      <c r="O47" s="76">
        <f>STEM_Geom!$S$16</f>
        <v>25</v>
      </c>
      <c r="P47" s="263">
        <f>STEM_Geom!$T$16</f>
        <v>0.95</v>
      </c>
      <c r="Q47" s="76">
        <f>STEM_Geom!$S$17</f>
        <v>35</v>
      </c>
      <c r="R47" s="263">
        <f>STEM_Geom!$T$17</f>
        <v>1</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36</v>
      </c>
      <c r="L49" s="88">
        <f>SPEAR!$D$14</f>
        <v>2</v>
      </c>
      <c r="M49" s="56">
        <f>SPEAR!$C$15</f>
        <v>67</v>
      </c>
      <c r="N49" s="88">
        <f>SPEAR!$D$15</f>
        <v>3</v>
      </c>
      <c r="O49" s="56">
        <f>SPEAR!$C$16</f>
        <v>85</v>
      </c>
      <c r="P49" s="88">
        <f>SPEAR!$D$16</f>
        <v>4</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108.93</v>
      </c>
      <c r="K51" s="89">
        <f>SPEAR!$I$14</f>
        <v>36</v>
      </c>
      <c r="L51" s="21">
        <f>SPEAR!$J$14</f>
        <v>326.8</v>
      </c>
      <c r="M51" s="89">
        <f>SPEAR!$I$15</f>
        <v>67</v>
      </c>
      <c r="N51" s="21">
        <f>SPEAR!$J$15</f>
        <v>350</v>
      </c>
      <c r="O51" s="89">
        <f>SPEAR!$I$16</f>
        <v>85</v>
      </c>
      <c r="P51" s="21">
        <f>SPEAR!$J$16</f>
        <v>275.97499999999997</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1.6746112874278603</v>
      </c>
      <c r="K52" s="56">
        <v>36</v>
      </c>
      <c r="L52" s="21">
        <f>SPEAR!$K$14</f>
        <v>5.0239875950741277</v>
      </c>
      <c r="M52" s="56">
        <v>67</v>
      </c>
      <c r="N52" s="21">
        <f>SPEAR!$K$15</f>
        <v>5.3806476691430385</v>
      </c>
      <c r="O52" s="56">
        <v>175</v>
      </c>
      <c r="P52" s="21">
        <f>SPEAR!$K$16</f>
        <v>4.2426406871192848</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1.0911249999999999</v>
      </c>
      <c r="K53" s="56">
        <f>SPEAR!$M$14</f>
        <v>36</v>
      </c>
      <c r="L53" s="21">
        <f>SPEAR!$N$14</f>
        <v>2.419083333333333</v>
      </c>
      <c r="M53" s="56">
        <f>SPEAR!$M$15</f>
        <v>67</v>
      </c>
      <c r="N53" s="21">
        <f>SPEAR!$N$15</f>
        <v>3.7470416666666662</v>
      </c>
      <c r="O53" s="56">
        <f>SPEAR!$M$16</f>
        <v>85</v>
      </c>
      <c r="P53" s="21">
        <f>SPEAR!$N$16</f>
        <v>5.0749999999999993</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12.504258943781943</v>
      </c>
      <c r="L54" s="21">
        <f>SPEAR!$Q$14</f>
        <v>1</v>
      </c>
      <c r="M54" s="57">
        <f>SPEAR!$P$15</f>
        <v>49.069402266498791</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7</v>
      </c>
      <c r="K56" s="56">
        <f>FROND_Prod!$C$14</f>
        <v>36</v>
      </c>
      <c r="L56" s="88">
        <f>FROND_Prod!$D$14</f>
        <v>12</v>
      </c>
      <c r="M56" s="56">
        <f>FROND_Prod!$C$15</f>
        <v>67</v>
      </c>
      <c r="N56" s="88">
        <f>FROND_Prod!$D$15</f>
        <v>35</v>
      </c>
      <c r="O56" s="56">
        <f>FROND_Prod!$C$16</f>
        <v>85</v>
      </c>
      <c r="P56" s="88">
        <f>FROND_Prod!$D$16</f>
        <v>84</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137.19045016784327</v>
      </c>
      <c r="K58" s="56">
        <f>FROND_Prod!$L$14</f>
        <v>48</v>
      </c>
      <c r="L58" s="21">
        <f>FROND_Prod!$M$14</f>
        <v>137.29045016784326</v>
      </c>
      <c r="M58" s="56">
        <f>FROND_Prod!$L$15</f>
        <v>80</v>
      </c>
      <c r="N58" s="21">
        <f>FROND_Prod!$M$15</f>
        <v>137.39045016784326</v>
      </c>
      <c r="O58" s="56">
        <f>FROND_Prod!$L$16</f>
        <v>144</v>
      </c>
      <c r="P58" s="21">
        <f>FROND_Prod!$M$16</f>
        <v>137.39045016784326</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0.13739045016784326</v>
      </c>
      <c r="K59" s="56">
        <f>FROND_Prod!$L$14</f>
        <v>48</v>
      </c>
      <c r="L59" s="21">
        <f>FROND_Prod!$N$14</f>
        <v>0.10991236013427461</v>
      </c>
      <c r="M59" s="56">
        <f>FROND_Prod!$L$15</f>
        <v>80</v>
      </c>
      <c r="N59" s="21">
        <f>FROND_Prod!$N$15</f>
        <v>6.8695225083921632E-2</v>
      </c>
      <c r="O59" s="56">
        <f>FROND_Prod!$L$16</f>
        <v>144</v>
      </c>
      <c r="P59" s="21">
        <f>FROND_Prod!$N$16</f>
        <v>5.4956180067137303E-2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2</v>
      </c>
      <c r="I60" s="56">
        <f>FROND_Prod!$P$13</f>
        <v>1</v>
      </c>
      <c r="J60" s="21">
        <f>FROND_Prod!$Q$13</f>
        <v>18</v>
      </c>
      <c r="K60" s="56">
        <f>FROND_Prod!$P$14</f>
        <v>100</v>
      </c>
      <c r="L60" s="21">
        <f>FROND_Prod!$Q$14</f>
        <v>18</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2</v>
      </c>
      <c r="I61" s="56">
        <f>FROND_Prod!$P$13</f>
        <v>1</v>
      </c>
      <c r="J61" s="21">
        <f>FROND_Prod!$R$13</f>
        <v>0.7</v>
      </c>
      <c r="K61" s="56">
        <f>FROND_Prod!$P$14</f>
        <v>100</v>
      </c>
      <c r="L61" s="21">
        <f>FROND_Prod!$R$14</f>
        <v>0.7</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6</v>
      </c>
      <c r="I62" s="76">
        <f>FROND_Prod!$S$13</f>
        <v>1</v>
      </c>
      <c r="J62" s="263">
        <f>FROND_Prod!$T$13</f>
        <v>0.1</v>
      </c>
      <c r="K62" s="76">
        <f>FROND_Prod!$S$14</f>
        <v>10</v>
      </c>
      <c r="L62" s="263">
        <f>FROND_Prod!$T$14</f>
        <v>0.6</v>
      </c>
      <c r="M62" s="76">
        <f>FROND_Prod!$S$15</f>
        <v>25</v>
      </c>
      <c r="N62" s="263">
        <f>FROND_Prod!$T$15</f>
        <v>0.75</v>
      </c>
      <c r="O62" s="76">
        <f>FROND_Prod!$S$16</f>
        <v>68</v>
      </c>
      <c r="P62" s="263">
        <f>FROND_Prod!$T$16</f>
        <v>0.9</v>
      </c>
      <c r="Q62" s="76">
        <f>FROND_Prod!$S$17</f>
        <v>84</v>
      </c>
      <c r="R62" s="263">
        <f>FROND_Prod!$T$17</f>
        <v>1</v>
      </c>
      <c r="S62" s="76">
        <f>FROND_Prod!$S$18</f>
        <v>300</v>
      </c>
      <c r="T62" s="263">
        <f>FROND_Prod!$T$18</f>
        <v>2</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36</v>
      </c>
      <c r="L64" s="21">
        <f>FROND_NERVURE_Geom!$D$14</f>
        <v>324</v>
      </c>
      <c r="M64" s="56">
        <f>FROND_NERVURE_Geom!$C$15</f>
        <v>67</v>
      </c>
      <c r="N64" s="21">
        <f>FROND_NERVURE_Geom!$D$15</f>
        <v>348</v>
      </c>
      <c r="O64" s="56">
        <f>FROND_NERVURE_Geom!$C$16</f>
        <v>85</v>
      </c>
      <c r="P64" s="21">
        <f>FROND_NERVURE_Geom!$D$16</f>
        <v>290.5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1.6747112137417155</v>
      </c>
      <c r="K65" s="56">
        <f>FROND_NERVURE_Geom!$C$14</f>
        <v>36</v>
      </c>
      <c r="L65" s="21">
        <f>FROND_NERVURE_Geom!$E$14</f>
        <v>4.7318952930349338</v>
      </c>
      <c r="M65" s="56">
        <f>FROND_NERVURE_Geom!$C$15</f>
        <v>67</v>
      </c>
      <c r="N65" s="21">
        <f>FROND_NERVURE_Geom!$E$15</f>
        <v>5.0824060554819663</v>
      </c>
      <c r="O65" s="56">
        <f>FROND_NERVURE_Geom!$C$16</f>
        <v>85</v>
      </c>
      <c r="P65" s="21">
        <f>FROND_NERVURE_Geom!$E$16</f>
        <v>4.2426406871192848</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2.7433958691910494</v>
      </c>
      <c r="K66" s="56">
        <f>FROND_NERVURE_Geom!$I$14</f>
        <v>36</v>
      </c>
      <c r="L66" s="21">
        <f>FROND_NERVURE_Geom!$J$14</f>
        <v>7.7514629948364879</v>
      </c>
      <c r="M66" s="56">
        <f>FROND_NERVURE_Geom!$I$15</f>
        <v>67</v>
      </c>
      <c r="N66" s="21">
        <f>FROND_NERVURE_Geom!$J$15</f>
        <v>8.3256454388984498</v>
      </c>
      <c r="O66" s="56">
        <f>FROND_NERVURE_Geom!$I$16</f>
        <v>85</v>
      </c>
      <c r="P66" s="21">
        <f>FROND_NERVURE_Geom!$J$16</f>
        <v>6.9499999999999993</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0.19538297493653356</v>
      </c>
      <c r="K67" s="56">
        <f>FROND_NERVURE_Geom!$I$14</f>
        <v>36</v>
      </c>
      <c r="L67" s="21">
        <f>FROND_NERVURE_Geom!$K$14</f>
        <v>0.55205445085407578</v>
      </c>
      <c r="M67" s="56">
        <f>FROND_NERVURE_Geom!$I$15</f>
        <v>67</v>
      </c>
      <c r="N67" s="21">
        <f>FROND_NERVURE_Geom!$K$15</f>
        <v>0.59294737313956292</v>
      </c>
      <c r="O67" s="56">
        <f>FROND_NERVURE_Geom!$I$16</f>
        <v>85</v>
      </c>
      <c r="P67" s="21">
        <f>FROND_NERVURE_Geom!$K$16</f>
        <v>0.4949747468305834</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11</v>
      </c>
      <c r="I68" s="57">
        <f>FROND_NERVURE_Geom!$L$13</f>
        <v>0</v>
      </c>
      <c r="J68" s="21">
        <f>FROND_NERVURE_Geom!$M$13</f>
        <v>2.9327685045491978</v>
      </c>
      <c r="K68" s="57">
        <f>FROND_NERVURE_Geom!$L$14</f>
        <v>10</v>
      </c>
      <c r="L68" s="21">
        <f>FROND_NERVURE_Geom!$M$14</f>
        <v>1.1798561151079137</v>
      </c>
      <c r="M68" s="57">
        <f>FROND_NERVURE_Geom!$L$15</f>
        <v>20</v>
      </c>
      <c r="N68" s="21">
        <f>FROND_NERVURE_Geom!$M$15</f>
        <v>0.56834532374100732</v>
      </c>
      <c r="O68" s="57">
        <f>FROND_NERVURE_Geom!$L$16</f>
        <v>30</v>
      </c>
      <c r="P68" s="21">
        <f>FROND_NERVURE_Geom!$M$16</f>
        <v>0.43165467625899284</v>
      </c>
      <c r="Q68" s="57">
        <f>FROND_NERVURE_Geom!$L$17</f>
        <v>40</v>
      </c>
      <c r="R68" s="21">
        <f>FROND_NERVURE_Geom!$M$17</f>
        <v>0.35251798561151088</v>
      </c>
      <c r="S68" s="57">
        <f>FROND_NERVURE_Geom!$L$18</f>
        <v>50</v>
      </c>
      <c r="T68" s="21">
        <f>FROND_NERVURE_Geom!$M$18</f>
        <v>0.28057553956834536</v>
      </c>
      <c r="U68" s="57">
        <f>FROND_NERVURE_Geom!$L$19</f>
        <v>60</v>
      </c>
      <c r="V68" s="21">
        <f>FROND_NERVURE_Geom!$M$19</f>
        <v>0.21582733812949642</v>
      </c>
      <c r="W68" s="57">
        <f>FROND_NERVURE_Geom!$L$20</f>
        <v>70</v>
      </c>
      <c r="X68" s="21">
        <f>FROND_NERVURE_Geom!$M$20</f>
        <v>0.16546762589928057</v>
      </c>
      <c r="Y68" s="57">
        <f>FROND_NERVURE_Geom!$L$21</f>
        <v>80</v>
      </c>
      <c r="Z68" s="21">
        <f>FROND_NERVURE_Geom!$M$21</f>
        <v>0.12230215827338133</v>
      </c>
      <c r="AA68" s="57">
        <f>FROND_NERVURE_Geom!$L$22</f>
        <v>90</v>
      </c>
      <c r="AB68" s="21">
        <f>FROND_NERVURE_Geom!$M$22</f>
        <v>8.6330935251798566E-2</v>
      </c>
      <c r="AC68" s="57">
        <f>FROND_NERVURE_Geom!$L$23</f>
        <v>100</v>
      </c>
      <c r="AD68" s="21">
        <f>FROND_NERVURE_Geom!$M$23</f>
        <v>2.8776978417266192E-2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8" t="s">
        <v>1089</v>
      </c>
      <c r="C69" s="212" t="s">
        <v>1091</v>
      </c>
      <c r="D69" s="69" t="s">
        <v>12</v>
      </c>
      <c r="E69" s="2" t="s">
        <v>9</v>
      </c>
      <c r="F69" s="40" t="s">
        <v>304</v>
      </c>
      <c r="G69" s="46">
        <f>FROND_NERVURE_Geom!$O$9</f>
        <v>1</v>
      </c>
      <c r="H69" s="72">
        <f>FROND_NERVURE_Geom!$O$10</f>
        <v>3</v>
      </c>
      <c r="I69" s="76">
        <f>FROND_NERVURE_Geom!$N$13</f>
        <v>1</v>
      </c>
      <c r="J69" s="263">
        <f>FROND_NERVURE_Geom!$O$13</f>
        <v>0.2</v>
      </c>
      <c r="K69" s="76">
        <f>FROND_NERVURE_Geom!$N$14</f>
        <v>10</v>
      </c>
      <c r="L69" s="263">
        <f>FROND_NERVURE_Geom!$O$14</f>
        <v>1</v>
      </c>
      <c r="M69" s="76">
        <f>FROND_NERVURE_Geom!$N$15</f>
        <v>84</v>
      </c>
      <c r="N69" s="263">
        <f>FROND_NERVURE_Geom!$O$15</f>
        <v>1.5</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1.2631462994836486</v>
      </c>
      <c r="K70" s="56">
        <f>FROND_NERVURE_Geom!$Q$14</f>
        <v>36</v>
      </c>
      <c r="L70" s="21">
        <f>FROND_NERVURE_Geom!$R$14</f>
        <v>3.5690189328743549</v>
      </c>
      <c r="M70" s="56">
        <f>FROND_NERVURE_Geom!$Q$15</f>
        <v>67</v>
      </c>
      <c r="N70" s="21">
        <f>FROND_NERVURE_Geom!$R$15</f>
        <v>3.8333907056798622</v>
      </c>
      <c r="O70" s="56">
        <f>FROND_NERVURE_Geom!$Q$16</f>
        <v>85</v>
      </c>
      <c r="P70" s="21">
        <f>FROND_NERVURE_Geom!$R$16</f>
        <v>3.2</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0.19538297493653356</v>
      </c>
      <c r="K71" s="56">
        <f>FROND_NERVURE_Geom!$Q$14</f>
        <v>36</v>
      </c>
      <c r="L71" s="21">
        <f>FROND_NERVURE_Geom!$S$14</f>
        <v>0.55205445085407578</v>
      </c>
      <c r="M71" s="56">
        <f>FROND_NERVURE_Geom!$Q$15</f>
        <v>67</v>
      </c>
      <c r="N71" s="21">
        <f>FROND_NERVURE_Geom!$S$15</f>
        <v>0.59294737313956292</v>
      </c>
      <c r="O71" s="56">
        <f>FROND_NERVURE_Geom!$Q$16</f>
        <v>85</v>
      </c>
      <c r="P71" s="21">
        <f>FROND_NERVURE_Geom!$S$16</f>
        <v>0.4949747468305834</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11</v>
      </c>
      <c r="I72" s="57">
        <f>FROND_NERVURE_Geom!$T$13</f>
        <v>0</v>
      </c>
      <c r="J72" s="21">
        <f>FROND_NERVURE_Geom!$U$13</f>
        <v>1.7125327747372305</v>
      </c>
      <c r="K72" s="57">
        <f>FROND_NERVURE_Geom!$T$14</f>
        <v>10</v>
      </c>
      <c r="L72" s="21">
        <f>FROND_NERVURE_Geom!$U$14</f>
        <v>1.125</v>
      </c>
      <c r="M72" s="57">
        <f>FROND_NERVURE_Geom!$T$15</f>
        <v>20</v>
      </c>
      <c r="N72" s="21">
        <f>FROND_NERVURE_Geom!$U$15</f>
        <v>0.82812500000000011</v>
      </c>
      <c r="O72" s="57">
        <f>FROND_NERVURE_Geom!$T$16</f>
        <v>30</v>
      </c>
      <c r="P72" s="21">
        <f>FROND_NERVURE_Geom!$U$16</f>
        <v>0.71874999999999989</v>
      </c>
      <c r="Q72" s="57">
        <f>FROND_NERVURE_Geom!$T$17</f>
        <v>40</v>
      </c>
      <c r="R72" s="21">
        <f>FROND_NERVURE_Geom!$U$17</f>
        <v>0.67187500000000011</v>
      </c>
      <c r="S72" s="57">
        <f>FROND_NERVURE_Geom!$T$18</f>
        <v>50</v>
      </c>
      <c r="T72" s="21">
        <f>FROND_NERVURE_Geom!$U$18</f>
        <v>0.64062499999999989</v>
      </c>
      <c r="U72" s="57">
        <f>FROND_NERVURE_Geom!$T$19</f>
        <v>60</v>
      </c>
      <c r="V72" s="21">
        <f>FROND_NERVURE_Geom!$U$19</f>
        <v>0.578125</v>
      </c>
      <c r="W72" s="57">
        <f>FROND_NERVURE_Geom!$T$20</f>
        <v>70</v>
      </c>
      <c r="X72" s="21">
        <f>FROND_NERVURE_Geom!$U$20</f>
        <v>0.484375</v>
      </c>
      <c r="Y72" s="57">
        <f>FROND_NERVURE_Geom!$T$21</f>
        <v>80</v>
      </c>
      <c r="Z72" s="21">
        <f>FROND_NERVURE_Geom!$U$21</f>
        <v>0.390625</v>
      </c>
      <c r="AA72" s="57">
        <f>FROND_NERVURE_Geom!$T$22</f>
        <v>90</v>
      </c>
      <c r="AB72" s="21">
        <f>FROND_NERVURE_Geom!$U$22</f>
        <v>0.265625</v>
      </c>
      <c r="AC72" s="57">
        <f>FROND_NERVURE_Geom!$T$23</f>
        <v>100</v>
      </c>
      <c r="AD72" s="21">
        <f>FROND_NERVURE_Geom!$U$23</f>
        <v>0.15625</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8" t="s">
        <v>1090</v>
      </c>
      <c r="C73" s="212" t="s">
        <v>1092</v>
      </c>
      <c r="D73" s="69" t="s">
        <v>12</v>
      </c>
      <c r="E73" s="2" t="s">
        <v>9</v>
      </c>
      <c r="F73" s="40" t="s">
        <v>304</v>
      </c>
      <c r="G73" s="46">
        <f>FROND_NERVURE_Geom!$W$9</f>
        <v>1</v>
      </c>
      <c r="H73" s="72">
        <f>FROND_NERVURE_Geom!$W$10</f>
        <v>3</v>
      </c>
      <c r="I73" s="76">
        <f>FROND_NERVURE_Geom!$V$13</f>
        <v>1</v>
      </c>
      <c r="J73" s="263">
        <f>FROND_NERVURE_Geom!$W$13</f>
        <v>0.5</v>
      </c>
      <c r="K73" s="76">
        <f>FROND_NERVURE_Geom!$V$14</f>
        <v>10</v>
      </c>
      <c r="L73" s="263">
        <f>FROND_NERVURE_Geom!$W$14</f>
        <v>1</v>
      </c>
      <c r="M73" s="76">
        <f>FROND_NERVURE_Geom!$V$15</f>
        <v>84</v>
      </c>
      <c r="N73" s="263">
        <f>FROND_NERVURE_Geom!$W$15</f>
        <v>1.2</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5</v>
      </c>
      <c r="I74" s="57">
        <f>FROND_NERVURE_Geom!$Y$13</f>
        <v>0</v>
      </c>
      <c r="J74" s="21">
        <f>FROND_NERVURE_Geom!$Z$13</f>
        <v>0</v>
      </c>
      <c r="K74" s="57">
        <f>FROND_NERVURE_Geom!$Y$14</f>
        <v>12.504258943781943</v>
      </c>
      <c r="L74" s="21">
        <f>FROND_NERVURE_Geom!$Z$14</f>
        <v>0.75</v>
      </c>
      <c r="M74" s="57">
        <f>FROND_NERVURE_Geom!$Y$15</f>
        <v>49.069402266498791</v>
      </c>
      <c r="N74" s="21">
        <f>FROND_NERVURE_Geom!$Z$15</f>
        <v>2</v>
      </c>
      <c r="O74" s="57">
        <f>FROND_NERVURE_Geom!$Y$16</f>
        <v>99.99</v>
      </c>
      <c r="P74" s="21">
        <f>FROND_NERVURE_Geom!$Z$16</f>
        <v>31</v>
      </c>
      <c r="Q74" s="57">
        <f>FROND_NERVURE_Geom!$Y$17</f>
        <v>100</v>
      </c>
      <c r="R74" s="21">
        <f>FROND_NERVURE_Geom!$Z$17</f>
        <v>31.5</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5</v>
      </c>
      <c r="I75" s="57">
        <f>FROND_NERVURE_Geom!$AA$13</f>
        <v>0</v>
      </c>
      <c r="J75" s="21">
        <f>FROND_NERVURE_Geom!$AB$13</f>
        <v>0</v>
      </c>
      <c r="K75" s="57">
        <f>FROND_NERVURE_Geom!$AA$14</f>
        <v>11.547826086956523</v>
      </c>
      <c r="L75" s="21">
        <f>FROND_NERVURE_Geom!$AB$14</f>
        <v>35</v>
      </c>
      <c r="M75" s="57">
        <f>FROND_NERVURE_Geom!$AA$15</f>
        <v>24.131901340641431</v>
      </c>
      <c r="N75" s="21">
        <f>FROND_NERVURE_Geom!$AB$15</f>
        <v>80</v>
      </c>
      <c r="O75" s="57">
        <f>FROND_NERVURE_Geom!$AA$16</f>
        <v>29.131901340641431</v>
      </c>
      <c r="P75" s="21">
        <f>FROND_NERVURE_Geom!$AB$16</f>
        <v>90</v>
      </c>
      <c r="Q75" s="57">
        <f>FROND_NERVURE_Geom!$AA$17</f>
        <v>100</v>
      </c>
      <c r="R75" s="21">
        <f>FROND_NERVURE_Geom!$AB$17</f>
        <v>162</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5</v>
      </c>
      <c r="I76" s="57">
        <f>FROND_NERVURE_Geom!$AA$13</f>
        <v>0</v>
      </c>
      <c r="J76" s="21">
        <f>FROND_NERVURE_Geom!$AC$13</f>
        <v>0</v>
      </c>
      <c r="K76" s="57">
        <f>FROND_NERVURE_Geom!$AA$14</f>
        <v>11.547826086956523</v>
      </c>
      <c r="L76" s="21">
        <f>FROND_NERVURE_Geom!$AC$14</f>
        <v>0.46666666666666667</v>
      </c>
      <c r="M76" s="57">
        <f>FROND_NERVURE_Geom!$AA$15</f>
        <v>24.131901340641431</v>
      </c>
      <c r="N76" s="21">
        <f>FROND_NERVURE_Geom!$AC$15</f>
        <v>1.8225000000000002</v>
      </c>
      <c r="O76" s="57">
        <f>FROND_NERVURE_Geom!$AA$16</f>
        <v>29.131901340641431</v>
      </c>
      <c r="P76" s="21">
        <f>FROND_NERVURE_Geom!$AC$16</f>
        <v>1</v>
      </c>
      <c r="Q76" s="57">
        <f>FROND_NERVURE_Geom!$AA$17</f>
        <v>100</v>
      </c>
      <c r="R76" s="21">
        <f>FROND_NERVURE_Geom!$AC$17</f>
        <v>1.62</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84</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39.104991394148023</v>
      </c>
      <c r="L78" s="21">
        <f>FROND_NERVURE_Geom!$AG$14</f>
        <v>6.7519999999999998</v>
      </c>
      <c r="M78" s="57">
        <f>FROND_NERVURE_Geom!$AF$15</f>
        <v>75.44463568559955</v>
      </c>
      <c r="N78" s="21">
        <f>FROND_NERVURE_Geom!$AG$15</f>
        <v>16.88</v>
      </c>
      <c r="O78" s="57">
        <f>FROND_NERVURE_Geom!$AF$16</f>
        <v>87.722317842799768</v>
      </c>
      <c r="P78" s="21">
        <f>FROND_NERVURE_Geom!$AG$16</f>
        <v>42.2</v>
      </c>
      <c r="Q78" s="57">
        <f>FROND_NERVURE_Geom!$AF$17</f>
        <v>100</v>
      </c>
      <c r="R78" s="21">
        <f>FROND_NERVURE_Geom!$AG$17</f>
        <v>105.5</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39.104991394148023</v>
      </c>
      <c r="L79" s="21">
        <f>FROND_NERVURE_Geom!$AH$14</f>
        <v>0.49780317395532941</v>
      </c>
      <c r="M79" s="57">
        <f>FROND_NERVURE_Geom!$AF$15</f>
        <v>75.44463568559955</v>
      </c>
      <c r="N79" s="21">
        <f>FROND_NERVURE_Geom!$AH$15</f>
        <v>1.2445079348883237</v>
      </c>
      <c r="O79" s="57">
        <f>FROND_NERVURE_Geom!$AF$16</f>
        <v>87.722317842799768</v>
      </c>
      <c r="P79" s="21">
        <f>FROND_NERVURE_Geom!$AH$16</f>
        <v>3.1112698372208092</v>
      </c>
      <c r="Q79" s="57">
        <f>FROND_NERVURE_Geom!$AF$17</f>
        <v>100</v>
      </c>
      <c r="R79" s="21">
        <f>FROND_NERVURE_Geom!$AH$17</f>
        <v>7.7781745930520225</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3</v>
      </c>
      <c r="I80" s="76">
        <f>FROND_NERVURE_Geom!$AI$13</f>
        <v>1</v>
      </c>
      <c r="J80" s="263">
        <f>FROND_NERVURE_Geom!$AJ$13</f>
        <v>0.1</v>
      </c>
      <c r="K80" s="76">
        <f>FROND_NERVURE_Geom!$AI$14</f>
        <v>25</v>
      </c>
      <c r="L80" s="263">
        <f>FROND_NERVURE_Geom!$AJ$14</f>
        <v>0.8</v>
      </c>
      <c r="M80" s="76">
        <f>FROND_NERVURE_Geom!$AI$15</f>
        <v>54</v>
      </c>
      <c r="N80" s="263">
        <f>FROND_NERVURE_Geom!$AJ$15</f>
        <v>1</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63.166953528399311</v>
      </c>
      <c r="L81" s="21">
        <f>FROND_NERVURE_Geom!$AM$14</f>
        <v>0.54079999999999995</v>
      </c>
      <c r="M81" s="57">
        <f>FROND_NERVURE_Geom!$AL$15</f>
        <v>75.44463568559955</v>
      </c>
      <c r="N81" s="21">
        <f>FROND_NERVURE_Geom!$AM$15</f>
        <v>1.3519999999999999</v>
      </c>
      <c r="O81" s="57">
        <f>FROND_NERVURE_Geom!$AL$16</f>
        <v>87.722317842799768</v>
      </c>
      <c r="P81" s="21">
        <f>FROND_NERVURE_Geom!$AM$16</f>
        <v>3.38</v>
      </c>
      <c r="Q81" s="57">
        <f>FROND_NERVURE_Geom!$AL$17</f>
        <v>100</v>
      </c>
      <c r="R81" s="21">
        <f>FROND_NERVURE_Geom!$AM$17</f>
        <v>8.4499999999999993</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63.166953528399311</v>
      </c>
      <c r="L82" s="21">
        <f>FROND_NERVURE_Geom!$AN$14</f>
        <v>0.40276802256385758</v>
      </c>
      <c r="M82" s="57">
        <f>FROND_NERVURE_Geom!$AL$15</f>
        <v>75.44463568559955</v>
      </c>
      <c r="N82" s="21">
        <f>FROND_NERVURE_Geom!$AN$15</f>
        <v>1.0069200564096439</v>
      </c>
      <c r="O82" s="57">
        <f>FROND_NERVURE_Geom!$AL$16</f>
        <v>87.722317842799768</v>
      </c>
      <c r="P82" s="21">
        <f>FROND_NERVURE_Geom!$AN$16</f>
        <v>2.5173001410241098</v>
      </c>
      <c r="Q82" s="57">
        <f>FROND_NERVURE_Geom!$AL$17</f>
        <v>100</v>
      </c>
      <c r="R82" s="21">
        <f>FROND_NERVURE_Geom!$AN$17</f>
        <v>6.2932503525602748</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3</v>
      </c>
      <c r="I83" s="76">
        <f>FROND_NERVURE_Geom!$AO$13</f>
        <v>1</v>
      </c>
      <c r="J83" s="263">
        <f>FROND_NERVURE_Geom!$AP$13</f>
        <v>0.5</v>
      </c>
      <c r="K83" s="76">
        <f>FROND_NERVURE_Geom!$AO$14</f>
        <v>25</v>
      </c>
      <c r="L83" s="263">
        <f>FROND_NERVURE_Geom!$AP$14</f>
        <v>0.8</v>
      </c>
      <c r="M83" s="76">
        <f>FROND_NERVURE_Geom!$AO$15</f>
        <v>84</v>
      </c>
      <c r="N83" s="263">
        <f>FROND_NERVURE_Geom!$AP$15</f>
        <v>1</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7">
        <f>FROND_NERVURE_Geom!$C$13</f>
        <v>1</v>
      </c>
      <c r="J86" s="21">
        <f>FROND_NERVURE_Geom!$F$13</f>
        <v>4</v>
      </c>
      <c r="K86" s="337">
        <f>FROND_NERVURE_Geom!$C$14</f>
        <v>36</v>
      </c>
      <c r="L86" s="21">
        <f>FROND_NERVURE_Geom!$F$14</f>
        <v>6</v>
      </c>
      <c r="M86" s="337">
        <f>FROND_NERVURE_Geom!$C$15</f>
        <v>67</v>
      </c>
      <c r="N86" s="21">
        <f>FROND_NERVURE_Geom!$F$15</f>
        <v>8</v>
      </c>
      <c r="O86" s="337">
        <f>FROND_NERVURE_Geom!$C$16</f>
        <v>85</v>
      </c>
      <c r="P86" s="21">
        <f>FROND_NERVURE_Geom!$F$16</f>
        <v>10</v>
      </c>
      <c r="Q86" s="337">
        <f>FROND_NERVURE_Geom!$C$17</f>
        <v>0</v>
      </c>
      <c r="R86" s="21">
        <f>FROND_NERVURE_Geom!$F$17</f>
        <v>0</v>
      </c>
      <c r="S86" s="337">
        <f>FROND_NERVURE_Geom!$C$18</f>
        <v>0</v>
      </c>
      <c r="T86" s="21">
        <f>FROND_NERVURE_Geom!$F$18</f>
        <v>0</v>
      </c>
      <c r="U86" s="337">
        <f>FROND_NERVURE_Geom!$C$19</f>
        <v>0</v>
      </c>
      <c r="V86" s="21">
        <f>FROND_NERVURE_Geom!$F$19</f>
        <v>0</v>
      </c>
      <c r="W86" s="337">
        <f>FROND_NERVURE_Geom!$C$20</f>
        <v>0</v>
      </c>
      <c r="X86" s="21">
        <f>FROND_NERVURE_Geom!$F$20</f>
        <v>0</v>
      </c>
      <c r="Y86" s="337">
        <f>FROND_NERVURE_Geom!$C$21</f>
        <v>0</v>
      </c>
      <c r="Z86" s="21">
        <f>FROND_NERVURE_Geom!$F$21</f>
        <v>0</v>
      </c>
      <c r="AA86" s="337">
        <f>FROND_NERVURE_Geom!$C$22</f>
        <v>0</v>
      </c>
      <c r="AB86" s="21">
        <f>FROND_NERVURE_Geom!$F$22</f>
        <v>0</v>
      </c>
      <c r="AC86" s="337">
        <f>FROND_NERVURE_Geom!$C$23</f>
        <v>0</v>
      </c>
      <c r="AD86" s="21">
        <f>FROND_NERVURE_Geom!$F$23</f>
        <v>0</v>
      </c>
      <c r="AE86" s="337">
        <f>FROND_NERVURE_Geom!$C$24</f>
        <v>0</v>
      </c>
      <c r="AF86" s="21">
        <f>FROND_NERVURE_Geom!$F$24</f>
        <v>0</v>
      </c>
      <c r="AG86" s="337">
        <f>FROND_NERVURE_Geom!$C$25</f>
        <v>0</v>
      </c>
      <c r="AH86" s="21">
        <f>FROND_NERVURE_Geom!$F$25</f>
        <v>0</v>
      </c>
      <c r="AI86" s="337">
        <f>FROND_NERVURE_Geom!$C$26</f>
        <v>0</v>
      </c>
      <c r="AJ86" s="21">
        <f>FROND_NERVURE_Geom!$F$26</f>
        <v>0</v>
      </c>
      <c r="AK86" s="337">
        <f>FROND_NERVURE_Geom!$C$27</f>
        <v>0</v>
      </c>
      <c r="AL86" s="21">
        <f>FROND_NERVURE_Geom!$F$27</f>
        <v>0</v>
      </c>
      <c r="AM86" s="337">
        <f>FROND_NERVURE_Geom!$C$28</f>
        <v>0</v>
      </c>
      <c r="AN86" s="21">
        <f>FROND_NERVURE_Geom!$F$28</f>
        <v>0</v>
      </c>
      <c r="AO86" s="337">
        <f>FROND_NERVURE_Geom!$C$29</f>
        <v>0</v>
      </c>
      <c r="AP86" s="21">
        <f>FROND_NERVURE_Geom!$F$29</f>
        <v>0</v>
      </c>
      <c r="AQ86" s="337">
        <f>FROND_NERVURE_Geom!$C$30</f>
        <v>0</v>
      </c>
      <c r="AR86" s="21">
        <f>FROND_NERVURE_Geom!$F$30</f>
        <v>0</v>
      </c>
      <c r="AS86" s="337">
        <f>FROND_NERVURE_Geom!$C$31</f>
        <v>0</v>
      </c>
      <c r="AT86" s="21">
        <f>FROND_NERVURE_Geom!$F$31</f>
        <v>0</v>
      </c>
      <c r="AU86" s="337">
        <f>FROND_NERVURE_Geom!$C$32</f>
        <v>0</v>
      </c>
      <c r="AV86" s="21">
        <f>FROND_NERVURE_Geom!$F$32</f>
        <v>0</v>
      </c>
      <c r="AW86" s="337">
        <f>FROND_NERVURE_Geom!$C$33</f>
        <v>0</v>
      </c>
      <c r="AX86" s="21">
        <f>FROND_NERVURE_Geom!$F$33</f>
        <v>0</v>
      </c>
      <c r="AY86" s="337">
        <f>FROND_NERVURE_Geom!$C$34</f>
        <v>0</v>
      </c>
      <c r="AZ86" s="21">
        <f>FROND_NERVURE_Geom!$F$34</f>
        <v>0</v>
      </c>
      <c r="BA86" s="337">
        <f>FROND_NERVURE_Geom!$C$35</f>
        <v>0</v>
      </c>
      <c r="BB86" s="21">
        <f>FROND_NERVURE_Geom!$F$35</f>
        <v>0</v>
      </c>
      <c r="BC86" s="337">
        <f>FROND_NERVURE_Geom!$C$36</f>
        <v>0</v>
      </c>
      <c r="BD86" s="21">
        <f>FROND_NERVURE_Geom!$F$36</f>
        <v>0</v>
      </c>
      <c r="BE86" s="337">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7">
        <f>FROND_NERVURE_Geom!$C$13</f>
        <v>1</v>
      </c>
      <c r="J87" s="21">
        <f>FROND_NERVURE_Geom!$G$13</f>
        <v>0.4</v>
      </c>
      <c r="K87" s="337">
        <f>FROND_NERVURE_Geom!$C$14</f>
        <v>36</v>
      </c>
      <c r="L87" s="21">
        <f>FROND_NERVURE_Geom!$G$14</f>
        <v>0.6</v>
      </c>
      <c r="M87" s="337">
        <f>FROND_NERVURE_Geom!$C$15</f>
        <v>67</v>
      </c>
      <c r="N87" s="21">
        <f>FROND_NERVURE_Geom!$G$15</f>
        <v>0.8</v>
      </c>
      <c r="O87" s="337">
        <f>FROND_NERVURE_Geom!$C$16</f>
        <v>85</v>
      </c>
      <c r="P87" s="21">
        <f>FROND_NERVURE_Geom!$G$16</f>
        <v>1</v>
      </c>
      <c r="Q87" s="337">
        <f>FROND_NERVURE_Geom!$C$17</f>
        <v>0</v>
      </c>
      <c r="R87" s="21">
        <f>FROND_NERVURE_Geom!$G$17</f>
        <v>0</v>
      </c>
      <c r="S87" s="337">
        <f>FROND_NERVURE_Geom!$C$18</f>
        <v>0</v>
      </c>
      <c r="T87" s="21">
        <f>FROND_NERVURE_Geom!$G$18</f>
        <v>0</v>
      </c>
      <c r="U87" s="337">
        <f>FROND_NERVURE_Geom!$C$19</f>
        <v>0</v>
      </c>
      <c r="V87" s="21">
        <f>FROND_NERVURE_Geom!$G$19</f>
        <v>0</v>
      </c>
      <c r="W87" s="337">
        <f>FROND_NERVURE_Geom!$C$20</f>
        <v>0</v>
      </c>
      <c r="X87" s="21">
        <f>FROND_NERVURE_Geom!$G$20</f>
        <v>0</v>
      </c>
      <c r="Y87" s="337">
        <f>FROND_NERVURE_Geom!$C$21</f>
        <v>0</v>
      </c>
      <c r="Z87" s="21">
        <f>FROND_NERVURE_Geom!$G$21</f>
        <v>0</v>
      </c>
      <c r="AA87" s="337">
        <f>FROND_NERVURE_Geom!$C$22</f>
        <v>0</v>
      </c>
      <c r="AB87" s="21">
        <f>FROND_NERVURE_Geom!$G$22</f>
        <v>0</v>
      </c>
      <c r="AC87" s="337">
        <f>FROND_NERVURE_Geom!$C$23</f>
        <v>0</v>
      </c>
      <c r="AD87" s="21">
        <f>FROND_NERVURE_Geom!$G$23</f>
        <v>0</v>
      </c>
      <c r="AE87" s="337">
        <f>FROND_NERVURE_Geom!$C$24</f>
        <v>0</v>
      </c>
      <c r="AF87" s="21">
        <f>FROND_NERVURE_Geom!$G$24</f>
        <v>0</v>
      </c>
      <c r="AG87" s="337">
        <f>FROND_NERVURE_Geom!$C$25</f>
        <v>0</v>
      </c>
      <c r="AH87" s="21">
        <f>FROND_NERVURE_Geom!$G$25</f>
        <v>0</v>
      </c>
      <c r="AI87" s="337">
        <f>FROND_NERVURE_Geom!$C$26</f>
        <v>0</v>
      </c>
      <c r="AJ87" s="21">
        <f>FROND_NERVURE_Geom!$G$26</f>
        <v>0</v>
      </c>
      <c r="AK87" s="337">
        <f>FROND_NERVURE_Geom!$C$27</f>
        <v>0</v>
      </c>
      <c r="AL87" s="21">
        <f>FROND_NERVURE_Geom!$G$27</f>
        <v>0</v>
      </c>
      <c r="AM87" s="337">
        <f>FROND_NERVURE_Geom!$C$28</f>
        <v>0</v>
      </c>
      <c r="AN87" s="21">
        <f>FROND_NERVURE_Geom!$G$28</f>
        <v>0</v>
      </c>
      <c r="AO87" s="337">
        <f>FROND_NERVURE_Geom!$C$29</f>
        <v>0</v>
      </c>
      <c r="AP87" s="21">
        <f>FROND_NERVURE_Geom!$G$29</f>
        <v>0</v>
      </c>
      <c r="AQ87" s="337">
        <f>FROND_NERVURE_Geom!$C$30</f>
        <v>0</v>
      </c>
      <c r="AR87" s="21">
        <f>FROND_NERVURE_Geom!$G$30</f>
        <v>0</v>
      </c>
      <c r="AS87" s="337">
        <f>FROND_NERVURE_Geom!$C$31</f>
        <v>0</v>
      </c>
      <c r="AT87" s="21">
        <f>FROND_NERVURE_Geom!$G$31</f>
        <v>0</v>
      </c>
      <c r="AU87" s="337">
        <f>FROND_NERVURE_Geom!$C$32</f>
        <v>0</v>
      </c>
      <c r="AV87" s="21">
        <f>FROND_NERVURE_Geom!$G$32</f>
        <v>0</v>
      </c>
      <c r="AW87" s="337">
        <f>FROND_NERVURE_Geom!$C$33</f>
        <v>0</v>
      </c>
      <c r="AX87" s="21">
        <f>FROND_NERVURE_Geom!$G$33</f>
        <v>0</v>
      </c>
      <c r="AY87" s="337">
        <f>FROND_NERVURE_Geom!$C$34</f>
        <v>0</v>
      </c>
      <c r="AZ87" s="21">
        <f>FROND_NERVURE_Geom!$G$34</f>
        <v>0</v>
      </c>
      <c r="BA87" s="337">
        <f>FROND_NERVURE_Geom!$C$35</f>
        <v>0</v>
      </c>
      <c r="BB87" s="21">
        <f>FROND_NERVURE_Geom!$G$35</f>
        <v>0</v>
      </c>
      <c r="BC87" s="337">
        <f>FROND_NERVURE_Geom!$C$36</f>
        <v>0</v>
      </c>
      <c r="BD87" s="21">
        <f>FROND_NERVURE_Geom!$G$36</f>
        <v>0</v>
      </c>
      <c r="BE87" s="337">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12.37</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0.56000000000000005</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10</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28.51</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2.82</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10</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59.12</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10</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2</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2</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0</v>
      </c>
      <c r="K101" s="59">
        <f>PINNAE_Prod!$Z$14</f>
        <v>11.5</v>
      </c>
      <c r="L101" s="21">
        <f>PINNAE_Prod!$AA$14</f>
        <v>0</v>
      </c>
      <c r="M101" s="59">
        <f>PINNAE_Prod!$Z$15</f>
        <v>11.81234085559567</v>
      </c>
      <c r="N101" s="21">
        <f>PINNAE_Prod!$AA$15</f>
        <v>100</v>
      </c>
      <c r="O101" s="59">
        <f>PINNAE_Prod!$Z$16</f>
        <v>17</v>
      </c>
      <c r="P101" s="21">
        <f>PINNAE_Prod!$AA$16</f>
        <v>0</v>
      </c>
      <c r="Q101" s="59">
        <f>PINNAE_Prod!$Z$17</f>
        <v>24</v>
      </c>
      <c r="R101" s="21">
        <f>PINNAE_Prod!$AA$17</f>
        <v>0</v>
      </c>
      <c r="S101" s="59">
        <f>PINNAE_Prod!$Z$18</f>
        <v>32</v>
      </c>
      <c r="T101" s="21">
        <f>PINNAE_Prod!$AA$18</f>
        <v>0</v>
      </c>
      <c r="U101" s="59">
        <f>PINNAE_Prod!$Z$19</f>
        <v>44</v>
      </c>
      <c r="V101" s="21">
        <f>PINNAE_Prod!$AA$19</f>
        <v>0</v>
      </c>
      <c r="W101" s="59">
        <f>PINNAE_Prod!$Z$20</f>
        <v>60</v>
      </c>
      <c r="X101" s="21">
        <f>PINNAE_Prod!$AA$20</f>
        <v>0</v>
      </c>
      <c r="Y101" s="59">
        <f>PINNAE_Prod!$Z$21</f>
        <v>76</v>
      </c>
      <c r="Z101" s="21">
        <f>PINNAE_Prod!$AA$21</f>
        <v>0</v>
      </c>
      <c r="AA101" s="59">
        <f>PINNAE_Prod!$Z$22</f>
        <v>88</v>
      </c>
      <c r="AB101" s="21">
        <f>PINNAE_Prod!$AA$22</f>
        <v>0</v>
      </c>
      <c r="AC101" s="59">
        <f>PINNAE_Prod!$Z$23</f>
        <v>96</v>
      </c>
      <c r="AD101" s="21">
        <f>PINNAE_Prod!$AA$23</f>
        <v>8.695652173913043</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20</v>
      </c>
      <c r="K102" s="59">
        <f>PINNAE_Prod!$Z$14</f>
        <v>11.5</v>
      </c>
      <c r="L102" s="21">
        <f>PINNAE_Prod!$AB$14</f>
        <v>20</v>
      </c>
      <c r="M102" s="59">
        <f>PINNAE_Prod!$Z$15</f>
        <v>11.81234085559567</v>
      </c>
      <c r="N102" s="21">
        <f>PINNAE_Prod!$AB$15</f>
        <v>0</v>
      </c>
      <c r="O102" s="59">
        <f>PINNAE_Prod!$Z$16</f>
        <v>17</v>
      </c>
      <c r="P102" s="21">
        <f>PINNAE_Prod!$AB$16</f>
        <v>77.777777777777771</v>
      </c>
      <c r="Q102" s="59">
        <f>PINNAE_Prod!$Z$17</f>
        <v>24</v>
      </c>
      <c r="R102" s="21">
        <f>PINNAE_Prod!$AB$17</f>
        <v>37.5</v>
      </c>
      <c r="S102" s="59">
        <f>PINNAE_Prod!$Z$18</f>
        <v>32</v>
      </c>
      <c r="T102" s="21">
        <f>PINNAE_Prod!$AB$18</f>
        <v>25</v>
      </c>
      <c r="U102" s="59">
        <f>PINNAE_Prod!$Z$19</f>
        <v>44</v>
      </c>
      <c r="V102" s="21">
        <f>PINNAE_Prod!$AB$19</f>
        <v>40</v>
      </c>
      <c r="W102" s="59">
        <f>PINNAE_Prod!$Z$20</f>
        <v>60</v>
      </c>
      <c r="X102" s="21">
        <f>PINNAE_Prod!$AB$20</f>
        <v>37.5</v>
      </c>
      <c r="Y102" s="59">
        <f>PINNAE_Prod!$Z$21</f>
        <v>76</v>
      </c>
      <c r="Z102" s="21">
        <f>PINNAE_Prod!$AB$21</f>
        <v>71.875</v>
      </c>
      <c r="AA102" s="59">
        <f>PINNAE_Prod!$Z$22</f>
        <v>88</v>
      </c>
      <c r="AB102" s="21">
        <f>PINNAE_Prod!$AB$22</f>
        <v>61.111111111111114</v>
      </c>
      <c r="AC102" s="59">
        <f>PINNAE_Prod!$Z$23</f>
        <v>96</v>
      </c>
      <c r="AD102" s="21">
        <f>PINNAE_Prod!$AB$23</f>
        <v>56.521739130434781</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40</v>
      </c>
      <c r="K103" s="59">
        <f>PINNAE_Prod!$Z$14</f>
        <v>11.5</v>
      </c>
      <c r="L103" s="21">
        <f>PINNAE_Prod!$AC$14</f>
        <v>40</v>
      </c>
      <c r="M103" s="59">
        <f>PINNAE_Prod!$Z$15</f>
        <v>11.81234085559567</v>
      </c>
      <c r="N103" s="21">
        <f>PINNAE_Prod!$AC$15</f>
        <v>0</v>
      </c>
      <c r="O103" s="59">
        <f>PINNAE_Prod!$Z$16</f>
        <v>17</v>
      </c>
      <c r="P103" s="21">
        <f>PINNAE_Prod!$AC$16</f>
        <v>0</v>
      </c>
      <c r="Q103" s="59">
        <f>PINNAE_Prod!$Z$17</f>
        <v>24</v>
      </c>
      <c r="R103" s="21">
        <f>PINNAE_Prod!$AC$17</f>
        <v>62.5</v>
      </c>
      <c r="S103" s="59">
        <f>PINNAE_Prod!$Z$18</f>
        <v>32</v>
      </c>
      <c r="T103" s="21">
        <f>PINNAE_Prod!$AC$18</f>
        <v>75</v>
      </c>
      <c r="U103" s="59">
        <f>PINNAE_Prod!$Z$19</f>
        <v>44</v>
      </c>
      <c r="V103" s="21">
        <f>PINNAE_Prod!$AC$19</f>
        <v>46.666666666666664</v>
      </c>
      <c r="W103" s="59">
        <f>PINNAE_Prod!$Z$20</f>
        <v>60</v>
      </c>
      <c r="X103" s="21">
        <f>PINNAE_Prod!$AC$20</f>
        <v>58.333333333333336</v>
      </c>
      <c r="Y103" s="59">
        <f>PINNAE_Prod!$Z$21</f>
        <v>76</v>
      </c>
      <c r="Z103" s="21">
        <f>PINNAE_Prod!$AC$21</f>
        <v>21.875</v>
      </c>
      <c r="AA103" s="59">
        <f>PINNAE_Prod!$Z$22</f>
        <v>88</v>
      </c>
      <c r="AB103" s="21">
        <f>PINNAE_Prod!$AC$22</f>
        <v>33.333333333333336</v>
      </c>
      <c r="AC103" s="59">
        <f>PINNAE_Prod!$Z$23</f>
        <v>96</v>
      </c>
      <c r="AD103" s="21">
        <f>PINNAE_Prod!$AC$23</f>
        <v>26.086956521739129</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40</v>
      </c>
      <c r="K104" s="59">
        <f>PINNAE_Prod!$Z$14</f>
        <v>11.5</v>
      </c>
      <c r="L104" s="21">
        <f>PINNAE_Prod!$AD$14</f>
        <v>40</v>
      </c>
      <c r="M104" s="59">
        <f>PINNAE_Prod!$Z$15</f>
        <v>11.81234085559567</v>
      </c>
      <c r="N104" s="21">
        <f>PINNAE_Prod!$AD$15</f>
        <v>0</v>
      </c>
      <c r="O104" s="59">
        <f>PINNAE_Prod!$Z$16</f>
        <v>17</v>
      </c>
      <c r="P104" s="21">
        <f>PINNAE_Prod!$AD$16</f>
        <v>22.222222222222221</v>
      </c>
      <c r="Q104" s="59">
        <f>PINNAE_Prod!$Z$17</f>
        <v>24</v>
      </c>
      <c r="R104" s="21">
        <f>PINNAE_Prod!$AD$17</f>
        <v>0</v>
      </c>
      <c r="S104" s="59">
        <f>PINNAE_Prod!$Z$18</f>
        <v>32</v>
      </c>
      <c r="T104" s="21">
        <f>PINNAE_Prod!$AD$18</f>
        <v>0</v>
      </c>
      <c r="U104" s="59">
        <f>PINNAE_Prod!$Z$19</f>
        <v>44</v>
      </c>
      <c r="V104" s="21">
        <f>PINNAE_Prod!$AD$19</f>
        <v>13.333333333333334</v>
      </c>
      <c r="W104" s="59">
        <f>PINNAE_Prod!$Z$20</f>
        <v>60</v>
      </c>
      <c r="X104" s="21">
        <f>PINNAE_Prod!$AD$20</f>
        <v>4.166666666666667</v>
      </c>
      <c r="Y104" s="59">
        <f>PINNAE_Prod!$Z$21</f>
        <v>76</v>
      </c>
      <c r="Z104" s="21">
        <f>PINNAE_Prod!$AD$21</f>
        <v>6.25</v>
      </c>
      <c r="AA104" s="59">
        <f>PINNAE_Prod!$Z$22</f>
        <v>88</v>
      </c>
      <c r="AB104" s="21">
        <f>PINNAE_Prod!$AD$22</f>
        <v>5.5555555555555554</v>
      </c>
      <c r="AC104" s="59">
        <f>PINNAE_Prod!$Z$23</f>
        <v>96</v>
      </c>
      <c r="AD104" s="21">
        <f>PINNAE_Prod!$AD$23</f>
        <v>8.695652173913043</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12</v>
      </c>
      <c r="I105" s="59">
        <f>PINNAE_Prod!$AF$13</f>
        <v>0</v>
      </c>
      <c r="J105" s="21">
        <f>PINNAE_Prod!$AG$13</f>
        <v>2.2200000000000002</v>
      </c>
      <c r="K105" s="59">
        <f>PINNAE_Prod!$AF$14</f>
        <v>11.5</v>
      </c>
      <c r="L105" s="21">
        <f>PINNAE_Prod!$AG$14</f>
        <v>2.2200000000000002</v>
      </c>
      <c r="M105" s="59">
        <f>PINNAE_Prod!$AF$15</f>
        <v>11.81234085559567</v>
      </c>
      <c r="N105" s="21">
        <f>PINNAE_Prod!$AG$15</f>
        <v>0.49999999999999822</v>
      </c>
      <c r="O105" s="59">
        <f>PINNAE_Prod!$AF$16</f>
        <v>17</v>
      </c>
      <c r="P105" s="21">
        <f>PINNAE_Prod!$AG$16</f>
        <v>5.9555555555555557</v>
      </c>
      <c r="Q105" s="59">
        <f>PINNAE_Prod!$AF$17</f>
        <v>24</v>
      </c>
      <c r="R105" s="21">
        <f>PINNAE_Prod!$AG$17</f>
        <v>11.212499999999999</v>
      </c>
      <c r="S105" s="59">
        <f>PINNAE_Prod!$AF$18</f>
        <v>32</v>
      </c>
      <c r="T105" s="21">
        <f>PINNAE_Prod!$AG$18</f>
        <v>13.875</v>
      </c>
      <c r="U105" s="59">
        <f>PINNAE_Prod!$AF$19</f>
        <v>44</v>
      </c>
      <c r="V105" s="21">
        <f>PINNAE_Prod!$AG$19</f>
        <v>7.8400000000000007</v>
      </c>
      <c r="W105" s="59">
        <f>PINNAE_Prod!$AF$20</f>
        <v>60</v>
      </c>
      <c r="X105" s="21">
        <f>PINNAE_Prod!$AG$20</f>
        <v>5.5916666666666659</v>
      </c>
      <c r="Y105" s="59">
        <f>PINNAE_Prod!$AF$21</f>
        <v>76</v>
      </c>
      <c r="Z105" s="21">
        <f>PINNAE_Prod!$AG$21</f>
        <v>3.6875000000000018</v>
      </c>
      <c r="AA105" s="59">
        <f>PINNAE_Prod!$AF$22</f>
        <v>88</v>
      </c>
      <c r="AB105" s="21">
        <f>PINNAE_Prod!$AG$22</f>
        <v>3.0055555555555649</v>
      </c>
      <c r="AC105" s="59">
        <f>PINNAE_Prod!$AF$23</f>
        <v>96</v>
      </c>
      <c r="AD105" s="21">
        <f>PINNAE_Prod!$AG$23</f>
        <v>2.5526315789473641</v>
      </c>
      <c r="AE105" s="59">
        <f>PINNAE_Prod!$AF$24</f>
        <v>100</v>
      </c>
      <c r="AF105" s="21">
        <f>PINNAE_Prod!$AG$24</f>
        <v>0.39999999999999147</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12</v>
      </c>
      <c r="I106" s="59">
        <f>PINNAE_Prod!$AF$13</f>
        <v>0</v>
      </c>
      <c r="J106" s="21">
        <f>PINNAE_Prod!$AH$13</f>
        <v>0.65375836514724694</v>
      </c>
      <c r="K106" s="59">
        <f>PINNAE_Prod!$AF$14</f>
        <v>11.5</v>
      </c>
      <c r="L106" s="21">
        <f>PINNAE_Prod!$AH$14</f>
        <v>0.65375836514724694</v>
      </c>
      <c r="M106" s="59">
        <f>PINNAE_Prod!$AF$15</f>
        <v>11.81234085559567</v>
      </c>
      <c r="N106" s="21">
        <f>PINNAE_Prod!$AH$15</f>
        <v>0.28284271247461967</v>
      </c>
      <c r="O106" s="59">
        <f>PINNAE_Prod!$AF$16</f>
        <v>17</v>
      </c>
      <c r="P106" s="21">
        <f>PINNAE_Prod!$AH$16</f>
        <v>0.52839145608554072</v>
      </c>
      <c r="Q106" s="59">
        <f>PINNAE_Prod!$AF$17</f>
        <v>24</v>
      </c>
      <c r="R106" s="21">
        <f>PINNAE_Prod!$AH$17</f>
        <v>0.69832388617317298</v>
      </c>
      <c r="S106" s="59">
        <f>PINNAE_Prod!$AF$18</f>
        <v>32</v>
      </c>
      <c r="T106" s="21">
        <f>PINNAE_Prod!$AH$18</f>
        <v>0.29261749776797896</v>
      </c>
      <c r="U106" s="59">
        <f>PINNAE_Prod!$AF$19</f>
        <v>44</v>
      </c>
      <c r="V106" s="21">
        <f>PINNAE_Prod!$AH$19</f>
        <v>0.77341543078182062</v>
      </c>
      <c r="W106" s="59">
        <f>PINNAE_Prod!$AF$20</f>
        <v>60</v>
      </c>
      <c r="X106" s="21">
        <f>PINNAE_Prod!$AH$20</f>
        <v>0.33702216128626922</v>
      </c>
      <c r="Y106" s="59">
        <f>PINNAE_Prod!$AF$21</f>
        <v>76</v>
      </c>
      <c r="Z106" s="21">
        <f>PINNAE_Prod!$AH$21</f>
        <v>0.12417063571631497</v>
      </c>
      <c r="AA106" s="59">
        <f>PINNAE_Prod!$AF$22</f>
        <v>88</v>
      </c>
      <c r="AB106" s="21">
        <f>PINNAE_Prod!$AH$22</f>
        <v>0.12820332661715073</v>
      </c>
      <c r="AC106" s="59">
        <f>PINNAE_Prod!$AF$23</f>
        <v>96</v>
      </c>
      <c r="AD106" s="21">
        <f>PINNAE_Prod!$AH$23</f>
        <v>0.206242975574537</v>
      </c>
      <c r="AE106" s="59">
        <f>PINNAE_Prod!$AF$24</f>
        <v>100</v>
      </c>
      <c r="AF106" s="21">
        <f>PINNAE_Prod!$AH$24</f>
        <v>0.24494897427831935</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12</v>
      </c>
      <c r="I107" s="59">
        <f>PINNAE_Prod!$AF$13</f>
        <v>0</v>
      </c>
      <c r="J107" s="21">
        <f>PINNAE_Prod!$AI$13</f>
        <v>0.94615384615384535</v>
      </c>
      <c r="K107" s="59">
        <f>PINNAE_Prod!$AF$14</f>
        <v>11.5</v>
      </c>
      <c r="L107" s="21">
        <f>PINNAE_Prod!$AI$14</f>
        <v>0.94615384615384535</v>
      </c>
      <c r="M107" s="59">
        <f>PINNAE_Prod!$AF$15</f>
        <v>11.81234085559567</v>
      </c>
      <c r="N107" s="21">
        <f>PINNAE_Prod!$AI$15</f>
        <v>0.49999999999999822</v>
      </c>
      <c r="O107" s="59">
        <f>PINNAE_Prod!$AF$16</f>
        <v>17</v>
      </c>
      <c r="P107" s="21">
        <f>PINNAE_Prod!$AI$16</f>
        <v>1.7666666666666664</v>
      </c>
      <c r="Q107" s="59">
        <f>PINNAE_Prod!$AF$17</f>
        <v>24</v>
      </c>
      <c r="R107" s="21">
        <f>PINNAE_Prod!$AI$17</f>
        <v>2.5083333333333333</v>
      </c>
      <c r="S107" s="59">
        <f>PINNAE_Prod!$AF$18</f>
        <v>32</v>
      </c>
      <c r="T107" s="21">
        <f>PINNAE_Prod!$AI$18</f>
        <v>2.9800000000000013</v>
      </c>
      <c r="U107" s="59">
        <f>PINNAE_Prod!$AF$19</f>
        <v>44</v>
      </c>
      <c r="V107" s="21">
        <f>PINNAE_Prod!$AI$19</f>
        <v>2.2939393939393935</v>
      </c>
      <c r="W107" s="59">
        <f>PINNAE_Prod!$AF$20</f>
        <v>60</v>
      </c>
      <c r="X107" s="21">
        <f>PINNAE_Prod!$AI$20</f>
        <v>1.3725000000000007</v>
      </c>
      <c r="Y107" s="59">
        <f>PINNAE_Prod!$AF$21</f>
        <v>76</v>
      </c>
      <c r="Z107" s="21">
        <f>PINNAE_Prod!$AI$21</f>
        <v>1.3565217391304345</v>
      </c>
      <c r="AA107" s="59">
        <f>PINNAE_Prod!$AF$22</f>
        <v>88</v>
      </c>
      <c r="AB107" s="21">
        <f>PINNAE_Prod!$AI$22</f>
        <v>1.4692307692307613</v>
      </c>
      <c r="AC107" s="59">
        <f>PINNAE_Prod!$AF$23</f>
        <v>96</v>
      </c>
      <c r="AD107" s="21">
        <f>PINNAE_Prod!$AI$23</f>
        <v>1.4357142857142866</v>
      </c>
      <c r="AE107" s="59">
        <f>PINNAE_Prod!$AF$24</f>
        <v>100</v>
      </c>
      <c r="AF107" s="21">
        <f>PINNAE_Prod!$AI$24</f>
        <v>0.39999999999999147</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12</v>
      </c>
      <c r="I108" s="59">
        <f>PINNAE_Prod!$AF$13</f>
        <v>0</v>
      </c>
      <c r="J108" s="21">
        <f>PINNAE_Prod!$AJ$13</f>
        <v>0.16817854699288792</v>
      </c>
      <c r="K108" s="59">
        <f>PINNAE_Prod!$AF$14</f>
        <v>11.5</v>
      </c>
      <c r="L108" s="21">
        <f>PINNAE_Prod!$AJ$14</f>
        <v>0.16817854699288792</v>
      </c>
      <c r="M108" s="59">
        <f>PINNAE_Prod!$AF$15</f>
        <v>11.81234085559567</v>
      </c>
      <c r="N108" s="21">
        <f>PINNAE_Prod!$AJ$15</f>
        <v>0.28284271247461967</v>
      </c>
      <c r="O108" s="59">
        <f>PINNAE_Prod!$AF$16</f>
        <v>17</v>
      </c>
      <c r="P108" s="21">
        <f>PINNAE_Prod!$AJ$16</f>
        <v>0.25975901808165824</v>
      </c>
      <c r="Q108" s="59">
        <f>PINNAE_Prod!$AF$17</f>
        <v>24</v>
      </c>
      <c r="R108" s="21">
        <f>PINNAE_Prod!$AJ$17</f>
        <v>0.47505316023630995</v>
      </c>
      <c r="S108" s="59">
        <f>PINNAE_Prod!$AF$18</f>
        <v>32</v>
      </c>
      <c r="T108" s="21">
        <f>PINNAE_Prod!$AJ$18</f>
        <v>0.6711184694225002</v>
      </c>
      <c r="U108" s="59">
        <f>PINNAE_Prod!$AF$19</f>
        <v>44</v>
      </c>
      <c r="V108" s="21">
        <f>PINNAE_Prod!$AJ$19</f>
        <v>0.33897515423441599</v>
      </c>
      <c r="W108" s="59">
        <f>PINNAE_Prod!$AF$20</f>
        <v>60</v>
      </c>
      <c r="X108" s="21">
        <f>PINNAE_Prod!$AJ$20</f>
        <v>0.11629910046612858</v>
      </c>
      <c r="Y108" s="59">
        <f>PINNAE_Prod!$AF$21</f>
        <v>76</v>
      </c>
      <c r="Z108" s="21">
        <f>PINNAE_Prod!$AJ$21</f>
        <v>7.1333209664869224E-2</v>
      </c>
      <c r="AA108" s="59">
        <f>PINNAE_Prod!$AF$22</f>
        <v>88</v>
      </c>
      <c r="AB108" s="21">
        <f>PINNAE_Prod!$AJ$22</f>
        <v>0.11242354403966182</v>
      </c>
      <c r="AC108" s="59">
        <f>PINNAE_Prod!$AF$23</f>
        <v>96</v>
      </c>
      <c r="AD108" s="21">
        <f>PINNAE_Prod!$AJ$23</f>
        <v>9.6116976476812541E-2</v>
      </c>
      <c r="AE108" s="59">
        <f>PINNAE_Prod!$AF$24</f>
        <v>100</v>
      </c>
      <c r="AF108" s="21">
        <f>PINNAE_Prod!$AJ$24</f>
        <v>0.24494897427831935</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17</v>
      </c>
      <c r="I109" s="59">
        <f>PINNAE_Prod!$AN$13</f>
        <v>0</v>
      </c>
      <c r="J109" s="21">
        <f>PINNAE_Prod!$AO$13</f>
        <v>19</v>
      </c>
      <c r="K109" s="59">
        <f>PINNAE_Prod!$AN$14</f>
        <v>10</v>
      </c>
      <c r="L109" s="21">
        <f>PINNAE_Prod!$AO$14</f>
        <v>36.475000000000001</v>
      </c>
      <c r="M109" s="59">
        <f>PINNAE_Prod!$AN$15</f>
        <v>12.37297977927561</v>
      </c>
      <c r="N109" s="21">
        <f>PINNAE_Prod!$AO$15</f>
        <v>36.475000000000001</v>
      </c>
      <c r="O109" s="59">
        <f>PINNAE_Prod!$AN$16</f>
        <v>20</v>
      </c>
      <c r="P109" s="21">
        <f>PINNAE_Prod!$AO$16</f>
        <v>32.049999999999997</v>
      </c>
      <c r="Q109" s="59">
        <f>PINNAE_Prod!$AN$17</f>
        <v>30</v>
      </c>
      <c r="R109" s="21">
        <f>PINNAE_Prod!$AO$17</f>
        <v>36.224999999999994</v>
      </c>
      <c r="S109" s="59">
        <f>PINNAE_Prod!$AN$18</f>
        <v>40</v>
      </c>
      <c r="T109" s="21">
        <f>PINNAE_Prod!$AO$18</f>
        <v>28.4</v>
      </c>
      <c r="U109" s="59">
        <f>PINNAE_Prod!$AN$19</f>
        <v>40.249833345678098</v>
      </c>
      <c r="V109" s="21">
        <f>PINNAE_Prod!$AO$19</f>
        <v>26.4</v>
      </c>
      <c r="W109" s="59">
        <f>PINNAE_Prod!$AN$20</f>
        <v>41.516169172653875</v>
      </c>
      <c r="X109" s="21">
        <f>PINNAE_Prod!$AO$20</f>
        <v>31.099999999999998</v>
      </c>
      <c r="Y109" s="59">
        <f>PINNAE_Prod!$AN$21</f>
        <v>50</v>
      </c>
      <c r="Z109" s="21">
        <f>PINNAE_Prod!$AO$21</f>
        <v>26.275000000000002</v>
      </c>
      <c r="AA109" s="59">
        <f>PINNAE_Prod!$AN$22</f>
        <v>60</v>
      </c>
      <c r="AB109" s="21">
        <f>PINNAE_Prod!$AO$22</f>
        <v>37.475000000000001</v>
      </c>
      <c r="AC109" s="59">
        <f>PINNAE_Prod!$AN$23</f>
        <v>70</v>
      </c>
      <c r="AD109" s="21">
        <f>PINNAE_Prod!$AO$23</f>
        <v>59.325000000000003</v>
      </c>
      <c r="AE109" s="59">
        <f>PINNAE_Prod!$AN$24</f>
        <v>80</v>
      </c>
      <c r="AF109" s="21">
        <f>PINNAE_Prod!$AO$24</f>
        <v>59.125</v>
      </c>
      <c r="AG109" s="59">
        <f>PINNAE_Prod!$AN$25</f>
        <v>90</v>
      </c>
      <c r="AH109" s="21">
        <f>PINNAE_Prod!$AO$25</f>
        <v>67.95</v>
      </c>
      <c r="AI109" s="59">
        <f>PINNAE_Prod!$AN$26</f>
        <v>97.5566773572328</v>
      </c>
      <c r="AJ109" s="21">
        <f>PINNAE_Prod!$AO$26</f>
        <v>90</v>
      </c>
      <c r="AK109" s="59">
        <f>PINNAE_Prod!$AN$27</f>
        <v>98.340693356047709</v>
      </c>
      <c r="AL109" s="21">
        <f>PINNAE_Prod!$AO$27</f>
        <v>88.2</v>
      </c>
      <c r="AM109" s="59">
        <f>PINNAE_Prod!$AN$28</f>
        <v>98.985934449300061</v>
      </c>
      <c r="AN109" s="21">
        <f>PINNAE_Prod!$AO$28</f>
        <v>90</v>
      </c>
      <c r="AO109" s="59">
        <f>PINNAE_Prod!$AN$29</f>
        <v>100</v>
      </c>
      <c r="AP109" s="21">
        <f>PINNAE_Prod!$AO$29</f>
        <v>90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17</v>
      </c>
      <c r="I110" s="59">
        <f>PINNAE_Prod!$AN$13</f>
        <v>0</v>
      </c>
      <c r="J110" s="21">
        <f>PINNAE_Prod!$AP$13</f>
        <v>0</v>
      </c>
      <c r="K110" s="59">
        <f>PINNAE_Prod!$AN$14</f>
        <v>10</v>
      </c>
      <c r="L110" s="21">
        <f>PINNAE_Prod!$AP$14</f>
        <v>20.03819269960907</v>
      </c>
      <c r="M110" s="59">
        <f>PINNAE_Prod!$AN$15</f>
        <v>12.37297977927561</v>
      </c>
      <c r="N110" s="21">
        <f>PINNAE_Prod!$AP$15</f>
        <v>20.03819269960907</v>
      </c>
      <c r="O110" s="59">
        <f>PINNAE_Prod!$AN$16</f>
        <v>20</v>
      </c>
      <c r="P110" s="21">
        <f>PINNAE_Prod!$AP$16</f>
        <v>16.01135014086362</v>
      </c>
      <c r="Q110" s="59">
        <f>PINNAE_Prod!$AN$17</f>
        <v>30</v>
      </c>
      <c r="R110" s="21">
        <f>PINNAE_Prod!$AP$17</f>
        <v>3.5677957714346071</v>
      </c>
      <c r="S110" s="59">
        <f>PINNAE_Prod!$AN$18</f>
        <v>40</v>
      </c>
      <c r="T110" s="21">
        <f>PINNAE_Prod!$AP$18</f>
        <v>2.2642143596988911</v>
      </c>
      <c r="U110" s="59">
        <f>PINNAE_Prod!$AN$19</f>
        <v>40.249833345678098</v>
      </c>
      <c r="V110" s="21">
        <f>PINNAE_Prod!$AP$19</f>
        <v>0</v>
      </c>
      <c r="W110" s="59">
        <f>PINNAE_Prod!$AN$20</f>
        <v>41.516169172653875</v>
      </c>
      <c r="X110" s="21">
        <f>PINNAE_Prod!$AP$20</f>
        <v>0.42426406871192951</v>
      </c>
      <c r="Y110" s="59">
        <f>PINNAE_Prod!$AN$21</f>
        <v>50</v>
      </c>
      <c r="Z110" s="21">
        <f>PINNAE_Prod!$AP$21</f>
        <v>13.143914941903718</v>
      </c>
      <c r="AA110" s="59">
        <f>PINNAE_Prod!$AN$22</f>
        <v>60</v>
      </c>
      <c r="AB110" s="21">
        <f>PINNAE_Prod!$AP$22</f>
        <v>7.0622824450267423</v>
      </c>
      <c r="AC110" s="59">
        <f>PINNAE_Prod!$AN$23</f>
        <v>70</v>
      </c>
      <c r="AD110" s="21">
        <f>PINNAE_Prod!$AP$23</f>
        <v>6.4432781511691166</v>
      </c>
      <c r="AE110" s="59">
        <f>PINNAE_Prod!$AN$24</f>
        <v>80</v>
      </c>
      <c r="AF110" s="21">
        <f>PINNAE_Prod!$AP$24</f>
        <v>7.7094638810576832</v>
      </c>
      <c r="AG110" s="59">
        <f>PINNAE_Prod!$AN$25</f>
        <v>90</v>
      </c>
      <c r="AH110" s="21">
        <f>PINNAE_Prod!$AP$25</f>
        <v>13.748333232310978</v>
      </c>
      <c r="AI110" s="59">
        <f>PINNAE_Prod!$AN$26</f>
        <v>97.5566773572328</v>
      </c>
      <c r="AJ110" s="21">
        <f>PINNAE_Prod!$AP$26</f>
        <v>0</v>
      </c>
      <c r="AK110" s="59">
        <f>PINNAE_Prod!$AN$27</f>
        <v>98.340693356047709</v>
      </c>
      <c r="AL110" s="21">
        <f>PINNAE_Prod!$AP$27</f>
        <v>2.545584412271567</v>
      </c>
      <c r="AM110" s="59">
        <f>PINNAE_Prod!$AN$28</f>
        <v>98.985934449300061</v>
      </c>
      <c r="AN110" s="21">
        <f>PINNAE_Prod!$AP$28</f>
        <v>90</v>
      </c>
      <c r="AO110" s="59">
        <f>PINNAE_Prod!$AN$29</f>
        <v>100</v>
      </c>
      <c r="AP110" s="21">
        <f>PINNAE_Prod!$AP$29</f>
        <v>90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15</v>
      </c>
      <c r="I111" s="59">
        <f>PINNAE_Prod!$AQ$13</f>
        <v>0</v>
      </c>
      <c r="J111" s="21">
        <f>PINNAE_Prod!$AR$13</f>
        <v>19</v>
      </c>
      <c r="K111" s="59">
        <f>PINNAE_Prod!$AQ$14</f>
        <v>10</v>
      </c>
      <c r="L111" s="21">
        <f>PINNAE_Prod!$AR$14</f>
        <v>51.300000000000004</v>
      </c>
      <c r="M111" s="59">
        <f>PINNAE_Prod!$AQ$15</f>
        <v>12.37297977927561</v>
      </c>
      <c r="N111" s="21">
        <f>PINNAE_Prod!$AR$15</f>
        <v>19</v>
      </c>
      <c r="O111" s="59">
        <f>PINNAE_Prod!$AQ$16</f>
        <v>20</v>
      </c>
      <c r="P111" s="21">
        <f>PINNAE_Prod!$AR$16</f>
        <v>42.325000000000003</v>
      </c>
      <c r="Q111" s="59">
        <f>PINNAE_Prod!$AQ$17</f>
        <v>30</v>
      </c>
      <c r="R111" s="21">
        <f>PINNAE_Prod!$AR$17</f>
        <v>34.549999999999997</v>
      </c>
      <c r="S111" s="59">
        <f>PINNAE_Prod!$AQ$18</f>
        <v>40</v>
      </c>
      <c r="T111" s="21">
        <f>PINNAE_Prod!$AR$18</f>
        <v>42.199999999999996</v>
      </c>
      <c r="U111" s="59">
        <f>PINNAE_Prod!$AQ$19</f>
        <v>40.249833345678098</v>
      </c>
      <c r="V111" s="21">
        <f>PINNAE_Prod!$AR$19</f>
        <v>37.233333333333327</v>
      </c>
      <c r="W111" s="59">
        <f>PINNAE_Prod!$AQ$20</f>
        <v>50</v>
      </c>
      <c r="X111" s="21">
        <f>PINNAE_Prod!$AR$20</f>
        <v>49.25</v>
      </c>
      <c r="Y111" s="59">
        <f>PINNAE_Prod!$AQ$21</f>
        <v>60</v>
      </c>
      <c r="Z111" s="21">
        <f>PINNAE_Prod!$AR$21</f>
        <v>62.150000000000006</v>
      </c>
      <c r="AA111" s="59">
        <f>PINNAE_Prod!$AQ$22</f>
        <v>70</v>
      </c>
      <c r="AB111" s="21">
        <f>PINNAE_Prod!$AR$22</f>
        <v>70.924999999999997</v>
      </c>
      <c r="AC111" s="59">
        <f>PINNAE_Prod!$AQ$23</f>
        <v>80</v>
      </c>
      <c r="AD111" s="21">
        <f>PINNAE_Prod!$AR$23</f>
        <v>65.199999999999989</v>
      </c>
      <c r="AE111" s="59">
        <f>PINNAE_Prod!$AQ$24</f>
        <v>90</v>
      </c>
      <c r="AF111" s="21">
        <f>PINNAE_Prod!$AR$24</f>
        <v>69.2</v>
      </c>
      <c r="AG111" s="59">
        <f>PINNAE_Prod!$AQ$25</f>
        <v>98.340693356047709</v>
      </c>
      <c r="AH111" s="21">
        <f>PINNAE_Prod!$AR$25</f>
        <v>86.4</v>
      </c>
      <c r="AI111" s="59">
        <f>PINNAE_Prod!$AQ$26</f>
        <v>98.985934449300061</v>
      </c>
      <c r="AJ111" s="21">
        <f>PINNAE_Prod!$AR$26</f>
        <v>90</v>
      </c>
      <c r="AK111" s="59">
        <f>PINNAE_Prod!$AQ$27</f>
        <v>99.60526635064069</v>
      </c>
      <c r="AL111" s="21">
        <f>PINNAE_Prod!$AR$27</f>
        <v>90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15</v>
      </c>
      <c r="I112" s="59">
        <f>PINNAE_Prod!$AQ$13</f>
        <v>0</v>
      </c>
      <c r="J112" s="21">
        <f>PINNAE_Prod!$AS$13</f>
        <v>0</v>
      </c>
      <c r="K112" s="59">
        <f>PINNAE_Prod!$AQ$14</f>
        <v>10</v>
      </c>
      <c r="L112" s="21">
        <f>PINNAE_Prod!$AS$14</f>
        <v>19.937736414481286</v>
      </c>
      <c r="M112" s="59">
        <f>PINNAE_Prod!$AQ$15</f>
        <v>12.37297977927561</v>
      </c>
      <c r="N112" s="21">
        <f>PINNAE_Prod!$AS$15</f>
        <v>0</v>
      </c>
      <c r="O112" s="59">
        <f>PINNAE_Prod!$AQ$16</f>
        <v>20</v>
      </c>
      <c r="P112" s="21">
        <f>PINNAE_Prod!$AS$16</f>
        <v>23.472874415659721</v>
      </c>
      <c r="Q112" s="59">
        <f>PINNAE_Prod!$AQ$17</f>
        <v>30</v>
      </c>
      <c r="R112" s="21">
        <f>PINNAE_Prod!$AS$17</f>
        <v>5.8756559917453934</v>
      </c>
      <c r="S112" s="59">
        <f>PINNAE_Prod!$AQ$18</f>
        <v>40</v>
      </c>
      <c r="T112" s="21">
        <f>PINNAE_Prod!$AS$18</f>
        <v>14.563996704201774</v>
      </c>
      <c r="U112" s="59">
        <f>PINNAE_Prod!$AQ$19</f>
        <v>40.249833345678098</v>
      </c>
      <c r="V112" s="21">
        <f>PINNAE_Prod!$AS$19</f>
        <v>9.5259295259483103</v>
      </c>
      <c r="W112" s="59">
        <f>PINNAE_Prod!$AQ$20</f>
        <v>50</v>
      </c>
      <c r="X112" s="21">
        <f>PINNAE_Prod!$AS$20</f>
        <v>22.435128704779011</v>
      </c>
      <c r="Y112" s="59">
        <f>PINNAE_Prod!$AQ$21</f>
        <v>60</v>
      </c>
      <c r="Z112" s="21">
        <f>PINNAE_Prod!$AS$21</f>
        <v>23.539824411692887</v>
      </c>
      <c r="AA112" s="59">
        <f>PINNAE_Prod!$AQ$22</f>
        <v>70</v>
      </c>
      <c r="AB112" s="21">
        <f>PINNAE_Prod!$AS$22</f>
        <v>12.343520567488097</v>
      </c>
      <c r="AC112" s="59">
        <f>PINNAE_Prod!$AQ$23</f>
        <v>80</v>
      </c>
      <c r="AD112" s="21">
        <f>PINNAE_Prod!$AS$23</f>
        <v>9.0509667991878064</v>
      </c>
      <c r="AE112" s="59">
        <f>PINNAE_Prod!$AQ$24</f>
        <v>90</v>
      </c>
      <c r="AF112" s="21">
        <f>PINNAE_Prod!$AS$24</f>
        <v>6.4784257346982059</v>
      </c>
      <c r="AG112" s="59">
        <f>PINNAE_Prod!$AQ$25</f>
        <v>98.340693356047709</v>
      </c>
      <c r="AH112" s="21">
        <f>PINNAE_Prod!$AS$25</f>
        <v>0</v>
      </c>
      <c r="AI112" s="59">
        <f>PINNAE_Prod!$AQ$26</f>
        <v>98.985934449300061</v>
      </c>
      <c r="AJ112" s="21">
        <f>PINNAE_Prod!$AS$26</f>
        <v>0</v>
      </c>
      <c r="AK112" s="59">
        <f>PINNAE_Prod!$AQ$27</f>
        <v>99.60526635064069</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15</v>
      </c>
      <c r="I113" s="59">
        <f>PINNAE_Prod!$AT$13</f>
        <v>0</v>
      </c>
      <c r="J113" s="21">
        <f>PINNAE_Prod!$AU$13</f>
        <v>19</v>
      </c>
      <c r="K113" s="59">
        <f>PINNAE_Prod!$AT$14</f>
        <v>10</v>
      </c>
      <c r="L113" s="21">
        <f>PINNAE_Prod!$AU$14</f>
        <v>88.4</v>
      </c>
      <c r="M113" s="59">
        <f>PINNAE_Prod!$AT$15</f>
        <v>20</v>
      </c>
      <c r="N113" s="21">
        <f>PINNAE_Prod!$AU$15</f>
        <v>125.075</v>
      </c>
      <c r="O113" s="59">
        <f>PINNAE_Prod!$AT$16</f>
        <v>30</v>
      </c>
      <c r="P113" s="21">
        <f>PINNAE_Prod!$AU$16</f>
        <v>121.27499999999999</v>
      </c>
      <c r="Q113" s="59">
        <f>PINNAE_Prod!$AT$17</f>
        <v>40</v>
      </c>
      <c r="R113" s="21">
        <f>PINNAE_Prod!$AU$17</f>
        <v>120.52500000000001</v>
      </c>
      <c r="S113" s="59">
        <f>PINNAE_Prod!$AT$18</f>
        <v>40.249833345678098</v>
      </c>
      <c r="T113" s="21">
        <f>PINNAE_Prod!$AU$18</f>
        <v>92.6</v>
      </c>
      <c r="U113" s="59">
        <f>PINNAE_Prod!$AT$19</f>
        <v>41.516169172653875</v>
      </c>
      <c r="V113" s="21">
        <f>PINNAE_Prod!$AU$19</f>
        <v>127.85</v>
      </c>
      <c r="W113" s="59">
        <f>PINNAE_Prod!$AT$20</f>
        <v>50</v>
      </c>
      <c r="X113" s="21">
        <f>PINNAE_Prod!$AU$20</f>
        <v>121.5</v>
      </c>
      <c r="Y113" s="59">
        <f>PINNAE_Prod!$AT$21</f>
        <v>60</v>
      </c>
      <c r="Z113" s="21">
        <f>PINNAE_Prod!$AU$21</f>
        <v>108.85</v>
      </c>
      <c r="AA113" s="59">
        <f>PINNAE_Prod!$AT$22</f>
        <v>70</v>
      </c>
      <c r="AB113" s="21">
        <f>PINNAE_Prod!$AU$22</f>
        <v>105.1</v>
      </c>
      <c r="AC113" s="59">
        <f>PINNAE_Prod!$AT$23</f>
        <v>80</v>
      </c>
      <c r="AD113" s="21">
        <f>PINNAE_Prod!$AU$23</f>
        <v>91.375</v>
      </c>
      <c r="AE113" s="59">
        <f>PINNAE_Prod!$AT$24</f>
        <v>90</v>
      </c>
      <c r="AF113" s="21">
        <f>PINNAE_Prod!$AU$24</f>
        <v>101.07499999999999</v>
      </c>
      <c r="AG113" s="59">
        <f>PINNAE_Prod!$AT$25</f>
        <v>97.5566773572328</v>
      </c>
      <c r="AH113" s="21">
        <f>PINNAE_Prod!$AU$25</f>
        <v>80.900000000000006</v>
      </c>
      <c r="AI113" s="59">
        <f>PINNAE_Prod!$AT$26</f>
        <v>98.340693356047709</v>
      </c>
      <c r="AJ113" s="21">
        <f>PINNAE_Prod!$AU$26</f>
        <v>90</v>
      </c>
      <c r="AK113" s="59">
        <f>PINNAE_Prod!$AT$27</f>
        <v>99.863469446707654</v>
      </c>
      <c r="AL113" s="21">
        <f>PINNAE_Prod!$AU$27</f>
        <v>90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15</v>
      </c>
      <c r="I114" s="59">
        <f>PINNAE_Prod!$AT$13</f>
        <v>0</v>
      </c>
      <c r="J114" s="21">
        <f>PINNAE_Prod!$AV$13</f>
        <v>0</v>
      </c>
      <c r="K114" s="59">
        <f>PINNAE_Prod!$AT$14</f>
        <v>10</v>
      </c>
      <c r="L114" s="21">
        <f>PINNAE_Prod!$AV$14</f>
        <v>20.16085315655064</v>
      </c>
      <c r="M114" s="59">
        <f>PINNAE_Prod!$AT$15</f>
        <v>20</v>
      </c>
      <c r="N114" s="21">
        <f>PINNAE_Prod!$AV$15</f>
        <v>6.9168273073714994</v>
      </c>
      <c r="O114" s="59">
        <f>PINNAE_Prod!$AT$16</f>
        <v>30</v>
      </c>
      <c r="P114" s="21">
        <f>PINNAE_Prod!$AV$16</f>
        <v>7.220053093064247</v>
      </c>
      <c r="Q114" s="59">
        <f>PINNAE_Prod!$AT$17</f>
        <v>40</v>
      </c>
      <c r="R114" s="21">
        <f>PINNAE_Prod!$AV$17</f>
        <v>3.7897889123274413</v>
      </c>
      <c r="S114" s="59">
        <f>PINNAE_Prod!$AT$18</f>
        <v>40.249833345678098</v>
      </c>
      <c r="T114" s="21">
        <f>PINNAE_Prod!$AV$18</f>
        <v>0</v>
      </c>
      <c r="U114" s="59">
        <f>PINNAE_Prod!$AT$19</f>
        <v>41.516169172653875</v>
      </c>
      <c r="V114" s="21">
        <f>PINNAE_Prod!$AV$19</f>
        <v>12.374368670764582</v>
      </c>
      <c r="W114" s="59">
        <f>PINNAE_Prod!$AT$20</f>
        <v>50</v>
      </c>
      <c r="X114" s="21">
        <f>PINNAE_Prod!$AV$20</f>
        <v>9.8159733767636723</v>
      </c>
      <c r="Y114" s="59">
        <f>PINNAE_Prod!$AT$21</f>
        <v>60</v>
      </c>
      <c r="Z114" s="21">
        <f>PINNAE_Prod!$AV$21</f>
        <v>12.672410978184118</v>
      </c>
      <c r="AA114" s="59">
        <f>PINNAE_Prod!$AT$22</f>
        <v>70</v>
      </c>
      <c r="AB114" s="21">
        <f>PINNAE_Prod!$AV$22</f>
        <v>8.4146697301003268</v>
      </c>
      <c r="AC114" s="59">
        <f>PINNAE_Prod!$AT$23</f>
        <v>80</v>
      </c>
      <c r="AD114" s="21">
        <f>PINNAE_Prod!$AV$23</f>
        <v>4.7359441156612725</v>
      </c>
      <c r="AE114" s="59">
        <f>PINNAE_Prod!$AT$24</f>
        <v>90</v>
      </c>
      <c r="AF114" s="21">
        <f>PINNAE_Prod!$AV$24</f>
        <v>10.518990762742723</v>
      </c>
      <c r="AG114" s="59">
        <f>PINNAE_Prod!$AT$25</f>
        <v>97.5566773572328</v>
      </c>
      <c r="AH114" s="21">
        <f>PINNAE_Prod!$AV$25</f>
        <v>12.869343417595054</v>
      </c>
      <c r="AI114" s="59">
        <f>PINNAE_Prod!$AT$26</f>
        <v>98.340693356047709</v>
      </c>
      <c r="AJ114" s="21">
        <f>PINNAE_Prod!$AV$26</f>
        <v>0</v>
      </c>
      <c r="AK114" s="59">
        <f>PINNAE_Prod!$AT$27</f>
        <v>99.863469446707654</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17</v>
      </c>
      <c r="I115" s="59">
        <f>PINNAE_Prod!$AX$13</f>
        <v>0</v>
      </c>
      <c r="J115" s="21">
        <f>PINNAE_Prod!$AY$13</f>
        <v>26.266470924260865</v>
      </c>
      <c r="K115" s="59">
        <f>PINNAE_Prod!$AX$14</f>
        <v>10</v>
      </c>
      <c r="L115" s="21">
        <f>PINNAE_Prod!$AY$14</f>
        <v>10.917228068704871</v>
      </c>
      <c r="M115" s="59">
        <f>PINNAE_Prod!$AX$15</f>
        <v>12.37297977927561</v>
      </c>
      <c r="N115" s="21">
        <f>PINNAE_Prod!$AY$15</f>
        <v>10.917228068704871</v>
      </c>
      <c r="O115" s="59">
        <f>PINNAE_Prod!$AX$16</f>
        <v>20</v>
      </c>
      <c r="P115" s="21">
        <f>PINNAE_Prod!$AY$16</f>
        <v>9.5927939575597279</v>
      </c>
      <c r="Q115" s="59">
        <f>PINNAE_Prod!$AX$17</f>
        <v>30</v>
      </c>
      <c r="R115" s="21">
        <f>PINNAE_Prod!$AY$17</f>
        <v>10.842401282764465</v>
      </c>
      <c r="S115" s="59">
        <f>PINNAE_Prod!$AX$18</f>
        <v>40</v>
      </c>
      <c r="T115" s="21">
        <f>PINNAE_Prod!$AY$18</f>
        <v>8.5003228828298365</v>
      </c>
      <c r="U115" s="59">
        <f>PINNAE_Prod!$AX$19</f>
        <v>40.249833345678098</v>
      </c>
      <c r="V115" s="21">
        <f>PINNAE_Prod!$AY$19</f>
        <v>7.9017085953066086</v>
      </c>
      <c r="W115" s="59">
        <f>PINNAE_Prod!$AX$20</f>
        <v>41.516169172653875</v>
      </c>
      <c r="X115" s="21">
        <f>PINNAE_Prod!$AY$20</f>
        <v>9.3084521709861949</v>
      </c>
      <c r="Y115" s="59">
        <f>PINNAE_Prod!$AX$21</f>
        <v>50</v>
      </c>
      <c r="Z115" s="21">
        <f>PINNAE_Prod!$AY$21</f>
        <v>7.8642952023364083</v>
      </c>
      <c r="AA115" s="59">
        <f>PINNAE_Prod!$AX$22</f>
        <v>60</v>
      </c>
      <c r="AB115" s="21">
        <f>PINNAE_Prod!$AY$22</f>
        <v>11.216535212466484</v>
      </c>
      <c r="AC115" s="59">
        <f>PINNAE_Prod!$AX$23</f>
        <v>70</v>
      </c>
      <c r="AD115" s="21">
        <f>PINNAE_Prod!$AY$23</f>
        <v>17.756396303657752</v>
      </c>
      <c r="AE115" s="59">
        <f>PINNAE_Prod!$AX$24</f>
        <v>80</v>
      </c>
      <c r="AF115" s="21">
        <f>PINNAE_Prod!$AY$24</f>
        <v>17.696534874905428</v>
      </c>
      <c r="AG115" s="59">
        <f>PINNAE_Prod!$AX$25</f>
        <v>90</v>
      </c>
      <c r="AH115" s="21">
        <f>PINNAE_Prod!$AY$25</f>
        <v>20.337920418601673</v>
      </c>
      <c r="AI115" s="59">
        <f>PINNAE_Prod!$AX$26</f>
        <v>97.5566773572328</v>
      </c>
      <c r="AJ115" s="21">
        <f>PINNAE_Prod!$AY$26</f>
        <v>26.93764293854526</v>
      </c>
      <c r="AK115" s="59">
        <f>PINNAE_Prod!$AX$27</f>
        <v>98.340693356047709</v>
      </c>
      <c r="AL115" s="21">
        <f>PINNAE_Prod!$AY$27</f>
        <v>26.398890079774354</v>
      </c>
      <c r="AM115" s="59">
        <f>PINNAE_Prod!$AX$28</f>
        <v>98.985934449300061</v>
      </c>
      <c r="AN115" s="21">
        <f>PINNAE_Prod!$AY$28</f>
        <v>26.93764293854526</v>
      </c>
      <c r="AO115" s="59">
        <f>PINNAE_Prod!$AX$29</f>
        <v>100</v>
      </c>
      <c r="AP115" s="21">
        <f>PINNAE_Prod!$AY$29</f>
        <v>26.93764293854526</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17</v>
      </c>
      <c r="I116" s="59">
        <f>PINNAE_Prod!$AX$13</f>
        <v>0</v>
      </c>
      <c r="J116" s="21">
        <f>PINNAE_Prod!$AZ$13</f>
        <v>0</v>
      </c>
      <c r="K116" s="59">
        <f>PINNAE_Prod!$AX$14</f>
        <v>10</v>
      </c>
      <c r="L116" s="21">
        <f>PINNAE_Prod!$AZ$14</f>
        <v>20.03819269960907</v>
      </c>
      <c r="M116" s="59">
        <f>PINNAE_Prod!$AX$15</f>
        <v>12.37297977927561</v>
      </c>
      <c r="N116" s="21">
        <f>PINNAE_Prod!$AZ$15</f>
        <v>20.03819269960907</v>
      </c>
      <c r="O116" s="59">
        <f>PINNAE_Prod!$AX$16</f>
        <v>20</v>
      </c>
      <c r="P116" s="21">
        <f>PINNAE_Prod!$AZ$16</f>
        <v>16.01135014086362</v>
      </c>
      <c r="Q116" s="59">
        <f>PINNAE_Prod!$AX$17</f>
        <v>30</v>
      </c>
      <c r="R116" s="21">
        <f>PINNAE_Prod!$AZ$17</f>
        <v>3.5677957714346071</v>
      </c>
      <c r="S116" s="59">
        <f>PINNAE_Prod!$AX$18</f>
        <v>40</v>
      </c>
      <c r="T116" s="21">
        <f>PINNAE_Prod!$AZ$18</f>
        <v>2.2642143596988911</v>
      </c>
      <c r="U116" s="59">
        <f>PINNAE_Prod!$AX$19</f>
        <v>40.249833345678098</v>
      </c>
      <c r="V116" s="21">
        <f>PINNAE_Prod!$AZ$19</f>
        <v>0</v>
      </c>
      <c r="W116" s="59">
        <f>PINNAE_Prod!$AX$20</f>
        <v>41.516169172653875</v>
      </c>
      <c r="X116" s="21">
        <f>PINNAE_Prod!$AZ$20</f>
        <v>0.42426406871192951</v>
      </c>
      <c r="Y116" s="59">
        <f>PINNAE_Prod!$AX$21</f>
        <v>50</v>
      </c>
      <c r="Z116" s="21">
        <f>PINNAE_Prod!$AZ$21</f>
        <v>13.143914941903718</v>
      </c>
      <c r="AA116" s="59">
        <f>PINNAE_Prod!$AX$22</f>
        <v>60</v>
      </c>
      <c r="AB116" s="21">
        <f>PINNAE_Prod!$AZ$22</f>
        <v>7.0622824450267423</v>
      </c>
      <c r="AC116" s="59">
        <f>PINNAE_Prod!$AX$23</f>
        <v>70</v>
      </c>
      <c r="AD116" s="21">
        <f>PINNAE_Prod!$AZ$23</f>
        <v>6.4432781511691166</v>
      </c>
      <c r="AE116" s="59">
        <f>PINNAE_Prod!$AX$24</f>
        <v>80</v>
      </c>
      <c r="AF116" s="21">
        <f>PINNAE_Prod!$AZ$24</f>
        <v>7.7094638810576832</v>
      </c>
      <c r="AG116" s="59">
        <f>PINNAE_Prod!$AX$25</f>
        <v>90</v>
      </c>
      <c r="AH116" s="21">
        <f>PINNAE_Prod!$AZ$25</f>
        <v>13.748333232310978</v>
      </c>
      <c r="AI116" s="59">
        <f>PINNAE_Prod!$AX$26</f>
        <v>97.5566773572328</v>
      </c>
      <c r="AJ116" s="21">
        <f>PINNAE_Prod!$AZ$26</f>
        <v>0</v>
      </c>
      <c r="AK116" s="59">
        <f>PINNAE_Prod!$AX$27</f>
        <v>98.340693356047709</v>
      </c>
      <c r="AL116" s="21">
        <f>PINNAE_Prod!$AZ$27</f>
        <v>2.545584412271567</v>
      </c>
      <c r="AM116" s="59">
        <f>PINNAE_Prod!$AX$28</f>
        <v>98.985934449300061</v>
      </c>
      <c r="AN116" s="21">
        <f>PINNAE_Prod!$AZ$28</f>
        <v>90</v>
      </c>
      <c r="AO116" s="59">
        <f>PINNAE_Prod!$AX$29</f>
        <v>100</v>
      </c>
      <c r="AP116" s="21">
        <f>PINNAE_Prod!$AZ$29</f>
        <v>90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15</v>
      </c>
      <c r="I117" s="59">
        <f>PINNAE_Prod!$BA$13</f>
        <v>0</v>
      </c>
      <c r="J117" s="21">
        <f>PINNAE_Prod!$BB$13</f>
        <v>5.9543349702349673</v>
      </c>
      <c r="K117" s="59">
        <f>PINNAE_Prod!$BA$14</f>
        <v>10</v>
      </c>
      <c r="L117" s="21">
        <f>PINNAE_Prod!$BB$14</f>
        <v>15.354456474970799</v>
      </c>
      <c r="M117" s="59">
        <f>PINNAE_Prod!$BA$15</f>
        <v>12.37297977927561</v>
      </c>
      <c r="N117" s="21">
        <f>PINNAE_Prod!$BB$15</f>
        <v>5.6868357314706657</v>
      </c>
      <c r="O117" s="59">
        <f>PINNAE_Prod!$BA$16</f>
        <v>20</v>
      </c>
      <c r="P117" s="21">
        <f>PINNAE_Prod!$BB$16</f>
        <v>12.668174859710312</v>
      </c>
      <c r="Q117" s="59">
        <f>PINNAE_Prod!$BA$17</f>
        <v>30</v>
      </c>
      <c r="R117" s="21">
        <f>PINNAE_Prod!$BB$17</f>
        <v>10.341061816963762</v>
      </c>
      <c r="S117" s="59">
        <f>PINNAE_Prod!$BA$18</f>
        <v>40</v>
      </c>
      <c r="T117" s="21">
        <f>PINNAE_Prod!$BB$18</f>
        <v>12.630761466740109</v>
      </c>
      <c r="U117" s="59">
        <f>PINNAE_Prod!$BA$19</f>
        <v>40.249833345678098</v>
      </c>
      <c r="V117" s="21">
        <f>PINNAE_Prod!$BB$19</f>
        <v>11.144202652724092</v>
      </c>
      <c r="W117" s="59">
        <f>PINNAE_Prod!$BA$20</f>
        <v>50</v>
      </c>
      <c r="X117" s="21">
        <f>PINNAE_Prod!$BB$20</f>
        <v>14.74087683025949</v>
      </c>
      <c r="Y117" s="59">
        <f>PINNAE_Prod!$BA$21</f>
        <v>60</v>
      </c>
      <c r="Z117" s="21">
        <f>PINNAE_Prod!$BB$21</f>
        <v>18.601938984784312</v>
      </c>
      <c r="AA117" s="59">
        <f>PINNAE_Prod!$BA$22</f>
        <v>70</v>
      </c>
      <c r="AB117" s="21">
        <f>PINNAE_Prod!$BB$22</f>
        <v>21.228359171292471</v>
      </c>
      <c r="AC117" s="59">
        <f>PINNAE_Prod!$BA$23</f>
        <v>80</v>
      </c>
      <c r="AD117" s="21">
        <f>PINNAE_Prod!$BB$23</f>
        <v>19.514825773257229</v>
      </c>
      <c r="AE117" s="59">
        <f>PINNAE_Prod!$BA$24</f>
        <v>90</v>
      </c>
      <c r="AF117" s="21">
        <f>PINNAE_Prod!$BB$24</f>
        <v>20.712054348303688</v>
      </c>
      <c r="AG117" s="59">
        <f>PINNAE_Prod!$BA$25</f>
        <v>98.340693356047709</v>
      </c>
      <c r="AH117" s="21">
        <f>PINNAE_Prod!$BB$25</f>
        <v>25.860137221003452</v>
      </c>
      <c r="AI117" s="59">
        <f>PINNAE_Prod!$BA$26</f>
        <v>98.985934449300061</v>
      </c>
      <c r="AJ117" s="21">
        <f>PINNAE_Prod!$BB$26</f>
        <v>26.93764293854526</v>
      </c>
      <c r="AK117" s="59">
        <f>PINNAE_Prod!$BA$27</f>
        <v>99.60526635064069</v>
      </c>
      <c r="AL117" s="21">
        <f>PINNAE_Prod!$BB$27</f>
        <v>26.93764293854526</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15</v>
      </c>
      <c r="I118" s="59">
        <f>PINNAE_Prod!$BA$13</f>
        <v>0</v>
      </c>
      <c r="J118" s="21">
        <f>PINNAE_Prod!$BC$13</f>
        <v>0</v>
      </c>
      <c r="K118" s="59">
        <f>PINNAE_Prod!$BA$14</f>
        <v>10</v>
      </c>
      <c r="L118" s="21">
        <f>PINNAE_Prod!$BC$14</f>
        <v>19.937736414481286</v>
      </c>
      <c r="M118" s="59">
        <f>PINNAE_Prod!$BA$15</f>
        <v>12.37297977927561</v>
      </c>
      <c r="N118" s="21">
        <f>PINNAE_Prod!$BC$15</f>
        <v>0</v>
      </c>
      <c r="O118" s="59">
        <f>PINNAE_Prod!$BA$16</f>
        <v>20</v>
      </c>
      <c r="P118" s="21">
        <f>PINNAE_Prod!$BC$16</f>
        <v>23.472874415659721</v>
      </c>
      <c r="Q118" s="59">
        <f>PINNAE_Prod!$BA$17</f>
        <v>30</v>
      </c>
      <c r="R118" s="21">
        <f>PINNAE_Prod!$BC$17</f>
        <v>5.8756559917453934</v>
      </c>
      <c r="S118" s="59">
        <f>PINNAE_Prod!$BA$18</f>
        <v>40</v>
      </c>
      <c r="T118" s="21">
        <f>PINNAE_Prod!$BC$18</f>
        <v>14.563996704201774</v>
      </c>
      <c r="U118" s="59">
        <f>PINNAE_Prod!$BA$19</f>
        <v>40.249833345678098</v>
      </c>
      <c r="V118" s="21">
        <f>PINNAE_Prod!$BC$19</f>
        <v>9.5259295259483103</v>
      </c>
      <c r="W118" s="59">
        <f>PINNAE_Prod!$BA$20</f>
        <v>50</v>
      </c>
      <c r="X118" s="21">
        <f>PINNAE_Prod!$BC$20</f>
        <v>22.435128704779011</v>
      </c>
      <c r="Y118" s="59">
        <f>PINNAE_Prod!$BA$21</f>
        <v>60</v>
      </c>
      <c r="Z118" s="21">
        <f>PINNAE_Prod!$BC$21</f>
        <v>23.539824411692887</v>
      </c>
      <c r="AA118" s="59">
        <f>PINNAE_Prod!$BA$22</f>
        <v>70</v>
      </c>
      <c r="AB118" s="21">
        <f>PINNAE_Prod!$BC$22</f>
        <v>12.343520567488097</v>
      </c>
      <c r="AC118" s="59">
        <f>PINNAE_Prod!$BA$23</f>
        <v>80</v>
      </c>
      <c r="AD118" s="21">
        <f>PINNAE_Prod!$BC$23</f>
        <v>9.0509667991878064</v>
      </c>
      <c r="AE118" s="59">
        <f>PINNAE_Prod!$BA$24</f>
        <v>90</v>
      </c>
      <c r="AF118" s="21">
        <f>PINNAE_Prod!$BC$24</f>
        <v>6.4784257346982059</v>
      </c>
      <c r="AG118" s="59">
        <f>PINNAE_Prod!$BA$25</f>
        <v>98.340693356047709</v>
      </c>
      <c r="AH118" s="21">
        <f>PINNAE_Prod!$BC$25</f>
        <v>0</v>
      </c>
      <c r="AI118" s="59">
        <f>PINNAE_Prod!$BA$26</f>
        <v>98.985934449300061</v>
      </c>
      <c r="AJ118" s="21">
        <f>PINNAE_Prod!$BC$26</f>
        <v>0</v>
      </c>
      <c r="AK118" s="59">
        <f>PINNAE_Prod!$BA$27</f>
        <v>99.60526635064069</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15</v>
      </c>
      <c r="I119" s="59">
        <f>PINNAE_Prod!$BD$13</f>
        <v>0</v>
      </c>
      <c r="J119" s="21">
        <f>PINNAE_Prod!$BE$13</f>
        <v>5.6868357314706657</v>
      </c>
      <c r="K119" s="59">
        <f>PINNAE_Prod!$BD$14</f>
        <v>10</v>
      </c>
      <c r="L119" s="21">
        <f>PINNAE_Prod!$BE$14</f>
        <v>26.458751508526678</v>
      </c>
      <c r="M119" s="59">
        <f>PINNAE_Prod!$BD$15</f>
        <v>20</v>
      </c>
      <c r="N119" s="21">
        <f>PINNAE_Prod!$BE$15</f>
        <v>37.435841005983868</v>
      </c>
      <c r="O119" s="59">
        <f>PINNAE_Prod!$BD$16</f>
        <v>30</v>
      </c>
      <c r="P119" s="21">
        <f>PINNAE_Prod!$BE$16</f>
        <v>36.298473859689736</v>
      </c>
      <c r="Q119" s="59">
        <f>PINNAE_Prod!$BD$17</f>
        <v>40</v>
      </c>
      <c r="R119" s="21">
        <f>PINNAE_Prod!$BE$17</f>
        <v>36.073993501868529</v>
      </c>
      <c r="S119" s="59">
        <f>PINNAE_Prod!$BD$18</f>
        <v>40.249833345678098</v>
      </c>
      <c r="T119" s="21">
        <f>PINNAE_Prod!$BE$18</f>
        <v>27.715841512325454</v>
      </c>
      <c r="U119" s="59">
        <f>PINNAE_Prod!$BD$19</f>
        <v>41.516169172653875</v>
      </c>
      <c r="V119" s="21">
        <f>PINNAE_Prod!$BE$19</f>
        <v>38.266418329922345</v>
      </c>
      <c r="W119" s="59">
        <f>PINNAE_Prod!$BD$20</f>
        <v>50</v>
      </c>
      <c r="X119" s="21">
        <f>PINNAE_Prod!$BE$20</f>
        <v>36.365817967036101</v>
      </c>
      <c r="Y119" s="59">
        <f>PINNAE_Prod!$BD$21</f>
        <v>60</v>
      </c>
      <c r="Z119" s="21">
        <f>PINNAE_Prod!$BE$21</f>
        <v>32.57958259845168</v>
      </c>
      <c r="AA119" s="59">
        <f>PINNAE_Prod!$BD$22</f>
        <v>70</v>
      </c>
      <c r="AB119" s="21">
        <f>PINNAE_Prod!$BE$22</f>
        <v>31.45718080934563</v>
      </c>
      <c r="AC119" s="59">
        <f>PINNAE_Prod!$BD$23</f>
        <v>80</v>
      </c>
      <c r="AD119" s="21">
        <f>PINNAE_Prod!$BE$23</f>
        <v>27.34919026121748</v>
      </c>
      <c r="AE119" s="59">
        <f>PINNAE_Prod!$BD$24</f>
        <v>90</v>
      </c>
      <c r="AF119" s="21">
        <f>PINNAE_Prod!$BE$24</f>
        <v>30.25246955570513</v>
      </c>
      <c r="AG119" s="59">
        <f>PINNAE_Prod!$BD$25</f>
        <v>97.5566773572328</v>
      </c>
      <c r="AH119" s="21">
        <f>PINNAE_Prod!$BE$25</f>
        <v>24.213947930314575</v>
      </c>
      <c r="AI119" s="59">
        <f>PINNAE_Prod!$BD$26</f>
        <v>98.340693356047709</v>
      </c>
      <c r="AJ119" s="21">
        <f>PINNAE_Prod!$BE$26</f>
        <v>26.93764293854526</v>
      </c>
      <c r="AK119" s="59">
        <f>PINNAE_Prod!$BD$27</f>
        <v>99.863469446707654</v>
      </c>
      <c r="AL119" s="21">
        <f>PINNAE_Prod!$BE$27</f>
        <v>26.93764293854526</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15</v>
      </c>
      <c r="I120" s="59">
        <f>PINNAE_Prod!$BD$13</f>
        <v>0</v>
      </c>
      <c r="J120" s="21">
        <f>PINNAE_Prod!$BF$13</f>
        <v>0</v>
      </c>
      <c r="K120" s="59">
        <f>PINNAE_Prod!$BD$14</f>
        <v>10</v>
      </c>
      <c r="L120" s="21">
        <f>PINNAE_Prod!$BF$14</f>
        <v>20.16085315655064</v>
      </c>
      <c r="M120" s="59">
        <f>PINNAE_Prod!$BD$15</f>
        <v>20</v>
      </c>
      <c r="N120" s="21">
        <f>PINNAE_Prod!$BF$15</f>
        <v>6.9168273073714994</v>
      </c>
      <c r="O120" s="59">
        <f>PINNAE_Prod!$BD$16</f>
        <v>30</v>
      </c>
      <c r="P120" s="21">
        <f>PINNAE_Prod!$BF$16</f>
        <v>7.220053093064247</v>
      </c>
      <c r="Q120" s="59">
        <f>PINNAE_Prod!$BD$17</f>
        <v>40</v>
      </c>
      <c r="R120" s="21">
        <f>PINNAE_Prod!$BF$17</f>
        <v>3.7897889123274413</v>
      </c>
      <c r="S120" s="59">
        <f>PINNAE_Prod!$BD$18</f>
        <v>40.249833345678098</v>
      </c>
      <c r="T120" s="21">
        <f>PINNAE_Prod!$BF$18</f>
        <v>0</v>
      </c>
      <c r="U120" s="59">
        <f>PINNAE_Prod!$BD$19</f>
        <v>41.516169172653875</v>
      </c>
      <c r="V120" s="21">
        <f>PINNAE_Prod!$BF$19</f>
        <v>12.374368670764582</v>
      </c>
      <c r="W120" s="59">
        <f>PINNAE_Prod!$BD$20</f>
        <v>50</v>
      </c>
      <c r="X120" s="21">
        <f>PINNAE_Prod!$BF$20</f>
        <v>9.8159733767636723</v>
      </c>
      <c r="Y120" s="59">
        <f>PINNAE_Prod!$BD$21</f>
        <v>60</v>
      </c>
      <c r="Z120" s="21">
        <f>PINNAE_Prod!$BF$21</f>
        <v>12.672410978184118</v>
      </c>
      <c r="AA120" s="59">
        <f>PINNAE_Prod!$BD$22</f>
        <v>70</v>
      </c>
      <c r="AB120" s="21">
        <f>PINNAE_Prod!$BF$22</f>
        <v>8.4146697301003268</v>
      </c>
      <c r="AC120" s="59">
        <f>PINNAE_Prod!$BD$23</f>
        <v>80</v>
      </c>
      <c r="AD120" s="21">
        <f>PINNAE_Prod!$BF$23</f>
        <v>4.7359441156612725</v>
      </c>
      <c r="AE120" s="59">
        <f>PINNAE_Prod!$BD$24</f>
        <v>90</v>
      </c>
      <c r="AF120" s="21">
        <f>PINNAE_Prod!$BF$24</f>
        <v>10.518990762742723</v>
      </c>
      <c r="AG120" s="59">
        <f>PINNAE_Prod!$BD$25</f>
        <v>97.5566773572328</v>
      </c>
      <c r="AH120" s="21">
        <f>PINNAE_Prod!$BF$25</f>
        <v>12.869343417595054</v>
      </c>
      <c r="AI120" s="59">
        <f>PINNAE_Prod!$BD$26</f>
        <v>98.340693356047709</v>
      </c>
      <c r="AJ120" s="21">
        <f>PINNAE_Prod!$BF$26</f>
        <v>0</v>
      </c>
      <c r="AK120" s="59">
        <f>PINNAE_Prod!$BD$27</f>
        <v>99.863469446707654</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17</v>
      </c>
      <c r="I121" s="59">
        <f>PINNAE_Prod!$BH$13</f>
        <v>0</v>
      </c>
      <c r="J121" s="21">
        <f>PINNAE_Prod!$BI$13</f>
        <v>25.2</v>
      </c>
      <c r="K121" s="59">
        <f>PINNAE_Prod!$BH$14</f>
        <v>10</v>
      </c>
      <c r="L121" s="21">
        <f>PINNAE_Prod!$BI$14</f>
        <v>36.825000000000003</v>
      </c>
      <c r="M121" s="59">
        <f>PINNAE_Prod!$BH$15</f>
        <v>12.37297977927561</v>
      </c>
      <c r="N121" s="21">
        <f>PINNAE_Prod!$BI$15</f>
        <v>36.825000000000003</v>
      </c>
      <c r="O121" s="59">
        <f>PINNAE_Prod!$BH$16</f>
        <v>20</v>
      </c>
      <c r="P121" s="21">
        <f>PINNAE_Prod!$BI$16</f>
        <v>39.699999999999996</v>
      </c>
      <c r="Q121" s="59">
        <f>PINNAE_Prod!$BH$17</f>
        <v>30</v>
      </c>
      <c r="R121" s="21">
        <f>PINNAE_Prod!$BI$17</f>
        <v>27.225000000000001</v>
      </c>
      <c r="S121" s="59">
        <f>PINNAE_Prod!$BH$18</f>
        <v>40</v>
      </c>
      <c r="T121" s="21">
        <f>PINNAE_Prod!$BI$18</f>
        <v>29.55</v>
      </c>
      <c r="U121" s="59">
        <f>PINNAE_Prod!$BH$19</f>
        <v>40.249833345678098</v>
      </c>
      <c r="V121" s="21">
        <f>PINNAE_Prod!$BI$19</f>
        <v>17.2</v>
      </c>
      <c r="W121" s="59">
        <f>PINNAE_Prod!$BH$20</f>
        <v>41.516169172653875</v>
      </c>
      <c r="X121" s="21">
        <f>PINNAE_Prod!$BI$20</f>
        <v>39.9</v>
      </c>
      <c r="Y121" s="59">
        <f>PINNAE_Prod!$BH$21</f>
        <v>50</v>
      </c>
      <c r="Z121" s="21">
        <f>PINNAE_Prod!$BI$21</f>
        <v>25.400000000000002</v>
      </c>
      <c r="AA121" s="59">
        <f>PINNAE_Prod!$BH$22</f>
        <v>60</v>
      </c>
      <c r="AB121" s="21">
        <f>PINNAE_Prod!$BI$22</f>
        <v>40.5</v>
      </c>
      <c r="AC121" s="59">
        <f>PINNAE_Prod!$BH$23</f>
        <v>70</v>
      </c>
      <c r="AD121" s="21">
        <f>PINNAE_Prod!$BI$23</f>
        <v>53.375</v>
      </c>
      <c r="AE121" s="59">
        <f>PINNAE_Prod!$BH$24</f>
        <v>80</v>
      </c>
      <c r="AF121" s="21">
        <f>PINNAE_Prod!$BI$24</f>
        <v>40.75</v>
      </c>
      <c r="AG121" s="59">
        <f>PINNAE_Prod!$BH$25</f>
        <v>90</v>
      </c>
      <c r="AH121" s="21">
        <f>PINNAE_Prod!$BI$25</f>
        <v>41.8</v>
      </c>
      <c r="AI121" s="59">
        <f>PINNAE_Prod!$BH$26</f>
        <v>97.5566773572328</v>
      </c>
      <c r="AJ121" s="21">
        <f>PINNAE_Prod!$BI$26</f>
        <v>41.05</v>
      </c>
      <c r="AK121" s="59">
        <f>PINNAE_Prod!$BH$27</f>
        <v>98.340693356047709</v>
      </c>
      <c r="AL121" s="21">
        <f>PINNAE_Prod!$BI$27</f>
        <v>35.450000000000003</v>
      </c>
      <c r="AM121" s="59">
        <f>PINNAE_Prod!$BH$28</f>
        <v>98.985934449300061</v>
      </c>
      <c r="AN121" s="21">
        <f>PINNAE_Prod!$BI$28</f>
        <v>39.549999999999997</v>
      </c>
      <c r="AO121" s="59">
        <f>PINNAE_Prod!$BH$29</f>
        <v>100</v>
      </c>
      <c r="AP121" s="21">
        <f>PINNAE_Prod!$BI$29</f>
        <v>3.9</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17</v>
      </c>
      <c r="I122" s="59">
        <f>PINNAE_Prod!$BH$13</f>
        <v>0</v>
      </c>
      <c r="J122" s="21">
        <f>PINNAE_Prod!$BJ$13</f>
        <v>0</v>
      </c>
      <c r="K122" s="59">
        <f>PINNAE_Prod!$BH$14</f>
        <v>10</v>
      </c>
      <c r="L122" s="21">
        <f>PINNAE_Prod!$BJ$14</f>
        <v>14.442616337307667</v>
      </c>
      <c r="M122" s="59">
        <f>PINNAE_Prod!$BH$15</f>
        <v>12.37297977927561</v>
      </c>
      <c r="N122" s="21">
        <f>PINNAE_Prod!$BJ$15</f>
        <v>14.442616337307667</v>
      </c>
      <c r="O122" s="59">
        <f>PINNAE_Prod!$BH$16</f>
        <v>20</v>
      </c>
      <c r="P122" s="21">
        <f>PINNAE_Prod!$BJ$16</f>
        <v>13.937240281586126</v>
      </c>
      <c r="Q122" s="59">
        <f>PINNAE_Prod!$BH$17</f>
        <v>30</v>
      </c>
      <c r="R122" s="21">
        <f>PINNAE_Prod!$BJ$17</f>
        <v>6.6790094075893185</v>
      </c>
      <c r="S122" s="59">
        <f>PINNAE_Prod!$BH$18</f>
        <v>40</v>
      </c>
      <c r="T122" s="21">
        <f>PINNAE_Prod!$BJ$18</f>
        <v>7.6535394861898158</v>
      </c>
      <c r="U122" s="59">
        <f>PINNAE_Prod!$BH$19</f>
        <v>40.249833345678098</v>
      </c>
      <c r="V122" s="21">
        <f>PINNAE_Prod!$BJ$19</f>
        <v>0</v>
      </c>
      <c r="W122" s="59">
        <f>PINNAE_Prod!$BH$20</f>
        <v>41.516169172653875</v>
      </c>
      <c r="X122" s="21">
        <f>PINNAE_Prod!$BJ$20</f>
        <v>1.2727922061357835</v>
      </c>
      <c r="Y122" s="59">
        <f>PINNAE_Prod!$BH$21</f>
        <v>50</v>
      </c>
      <c r="Z122" s="21">
        <f>PINNAE_Prod!$BJ$21</f>
        <v>11.397368117245312</v>
      </c>
      <c r="AA122" s="59">
        <f>PINNAE_Prod!$BH$22</f>
        <v>60</v>
      </c>
      <c r="AB122" s="21">
        <f>PINNAE_Prod!$BJ$22</f>
        <v>10.32182154466933</v>
      </c>
      <c r="AC122" s="59">
        <f>PINNAE_Prod!$BH$23</f>
        <v>70</v>
      </c>
      <c r="AD122" s="21">
        <f>PINNAE_Prod!$BJ$23</f>
        <v>7.6386626229115695</v>
      </c>
      <c r="AE122" s="59">
        <f>PINNAE_Prod!$BH$24</f>
        <v>80</v>
      </c>
      <c r="AF122" s="21">
        <f>PINNAE_Prod!$BJ$24</f>
        <v>6.4293597400259648</v>
      </c>
      <c r="AG122" s="59">
        <f>PINNAE_Prod!$BH$25</f>
        <v>90</v>
      </c>
      <c r="AH122" s="21">
        <f>PINNAE_Prod!$BJ$25</f>
        <v>6.9833134446813308</v>
      </c>
      <c r="AI122" s="59">
        <f>PINNAE_Prod!$BH$26</f>
        <v>97.5566773572328</v>
      </c>
      <c r="AJ122" s="21">
        <f>PINNAE_Prod!$BJ$26</f>
        <v>5.7275649276110361</v>
      </c>
      <c r="AK122" s="59">
        <f>PINNAE_Prod!$BH$27</f>
        <v>98.340693356047709</v>
      </c>
      <c r="AL122" s="21">
        <f>PINNAE_Prod!$BJ$27</f>
        <v>6.0104076400856536</v>
      </c>
      <c r="AM122" s="59">
        <f>PINNAE_Prod!$BH$28</f>
        <v>98.985934449300061</v>
      </c>
      <c r="AN122" s="21">
        <f>PINNAE_Prod!$BJ$28</f>
        <v>3.7476659402887051</v>
      </c>
      <c r="AO122" s="59">
        <f>PINNAE_Prod!$BH$29</f>
        <v>100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13</v>
      </c>
      <c r="I123" s="59">
        <f>PINNAE_Prod!$BK$13</f>
        <v>0</v>
      </c>
      <c r="J123" s="21">
        <f>PINNAE_Prod!$BL$13</f>
        <v>25.2</v>
      </c>
      <c r="K123" s="59">
        <f>PINNAE_Prod!$BK$14</f>
        <v>10</v>
      </c>
      <c r="L123" s="21">
        <f>PINNAE_Prod!$BL$14</f>
        <v>39.728571428571435</v>
      </c>
      <c r="M123" s="59">
        <f>PINNAE_Prod!$BK$15</f>
        <v>20</v>
      </c>
      <c r="N123" s="21">
        <f>PINNAE_Prod!$BL$15</f>
        <v>48.833333333333336</v>
      </c>
      <c r="O123" s="59">
        <f>PINNAE_Prod!$BK$16</f>
        <v>30</v>
      </c>
      <c r="P123" s="21">
        <f>PINNAE_Prod!$BL$16</f>
        <v>30.566666666666666</v>
      </c>
      <c r="Q123" s="59">
        <f>PINNAE_Prod!$BK$17</f>
        <v>40</v>
      </c>
      <c r="R123" s="21">
        <f>PINNAE_Prod!$BL$17</f>
        <v>49.25</v>
      </c>
      <c r="S123" s="59">
        <f>PINNAE_Prod!$BK$18</f>
        <v>40.249833345678098</v>
      </c>
      <c r="T123" s="21">
        <f>PINNAE_Prod!$BL$18</f>
        <v>35.450000000000003</v>
      </c>
      <c r="U123" s="59">
        <f>PINNAE_Prod!$BK$19</f>
        <v>50</v>
      </c>
      <c r="V123" s="21">
        <f>PINNAE_Prod!$BL$19</f>
        <v>64.616666666666674</v>
      </c>
      <c r="W123" s="59">
        <f>PINNAE_Prod!$BK$20</f>
        <v>60</v>
      </c>
      <c r="X123" s="21">
        <f>PINNAE_Prod!$BL$20</f>
        <v>65.900000000000006</v>
      </c>
      <c r="Y123" s="59">
        <f>PINNAE_Prod!$BK$21</f>
        <v>70</v>
      </c>
      <c r="Z123" s="21">
        <f>PINNAE_Prod!$BL$21</f>
        <v>55.29999999999999</v>
      </c>
      <c r="AA123" s="59">
        <f>PINNAE_Prod!$BK$22</f>
        <v>80</v>
      </c>
      <c r="AB123" s="21">
        <f>PINNAE_Prod!$BL$22</f>
        <v>55.2</v>
      </c>
      <c r="AC123" s="59">
        <f>PINNAE_Prod!$BK$23</f>
        <v>90</v>
      </c>
      <c r="AD123" s="21">
        <f>PINNAE_Prod!$BL$23</f>
        <v>46.7</v>
      </c>
      <c r="AE123" s="59">
        <f>PINNAE_Prod!$BK$24</f>
        <v>98.985934449300061</v>
      </c>
      <c r="AF123" s="21">
        <f>PINNAE_Prod!$BL$24</f>
        <v>34.6</v>
      </c>
      <c r="AG123" s="59">
        <f>PINNAE_Prod!$BK$25</f>
        <v>99.60526635064069</v>
      </c>
      <c r="AH123" s="21">
        <f>PINNAE_Prod!$BL$25</f>
        <v>34.625</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13</v>
      </c>
      <c r="I124" s="59">
        <f>PINNAE_Prod!$BK$13</f>
        <v>0</v>
      </c>
      <c r="J124" s="21">
        <f>PINNAE_Prod!$BM$13</f>
        <v>0</v>
      </c>
      <c r="K124" s="59">
        <f>PINNAE_Prod!$BK$14</f>
        <v>10</v>
      </c>
      <c r="L124" s="21">
        <f>PINNAE_Prod!$BM$14</f>
        <v>11.057533523306512</v>
      </c>
      <c r="M124" s="59">
        <f>PINNAE_Prod!$BK$15</f>
        <v>20</v>
      </c>
      <c r="N124" s="21">
        <f>PINNAE_Prod!$BM$15</f>
        <v>9.4854274196439778</v>
      </c>
      <c r="O124" s="59">
        <f>PINNAE_Prod!$BK$16</f>
        <v>30</v>
      </c>
      <c r="P124" s="21">
        <f>PINNAE_Prod!$BM$16</f>
        <v>9.6438235847268245</v>
      </c>
      <c r="Q124" s="59">
        <f>PINNAE_Prod!$BK$17</f>
        <v>40</v>
      </c>
      <c r="R124" s="21">
        <f>PINNAE_Prod!$BM$17</f>
        <v>27.647875144394003</v>
      </c>
      <c r="S124" s="59">
        <f>PINNAE_Prod!$BK$18</f>
        <v>40.249833345678098</v>
      </c>
      <c r="T124" s="21">
        <f>PINNAE_Prod!$BM$18</f>
        <v>8.1317279836452965</v>
      </c>
      <c r="U124" s="59">
        <f>PINNAE_Prod!$BK$19</f>
        <v>50</v>
      </c>
      <c r="V124" s="21">
        <f>PINNAE_Prod!$BM$19</f>
        <v>8.8309493638376839</v>
      </c>
      <c r="W124" s="59">
        <f>PINNAE_Prod!$BK$20</f>
        <v>60</v>
      </c>
      <c r="X124" s="21">
        <f>PINNAE_Prod!$BM$20</f>
        <v>8.9999999999999503</v>
      </c>
      <c r="Y124" s="59">
        <f>PINNAE_Prod!$BK$21</f>
        <v>70</v>
      </c>
      <c r="Z124" s="21">
        <f>PINNAE_Prod!$BM$21</f>
        <v>3.3600595232822901</v>
      </c>
      <c r="AA124" s="59">
        <f>PINNAE_Prod!$BK$22</f>
        <v>80</v>
      </c>
      <c r="AB124" s="21">
        <f>PINNAE_Prod!$BM$22</f>
        <v>0</v>
      </c>
      <c r="AC124" s="59">
        <f>PINNAE_Prod!$BK$23</f>
        <v>90</v>
      </c>
      <c r="AD124" s="21">
        <f>PINNAE_Prod!$BM$23</f>
        <v>3.8183766184073553</v>
      </c>
      <c r="AE124" s="59">
        <f>PINNAE_Prod!$BK$24</f>
        <v>98.985934449300061</v>
      </c>
      <c r="AF124" s="21">
        <f>PINNAE_Prod!$BM$24</f>
        <v>10.323759005323589</v>
      </c>
      <c r="AG124" s="59">
        <f>PINNAE_Prod!$BK$25</f>
        <v>99.60526635064069</v>
      </c>
      <c r="AH124" s="21">
        <f>PINNAE_Prod!$BM$25</f>
        <v>5.3049505181481411</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15</v>
      </c>
      <c r="I125" s="59">
        <f>PINNAE_Prod!$BN$13</f>
        <v>0</v>
      </c>
      <c r="J125" s="21">
        <f>PINNAE_Prod!$BO$13</f>
        <v>25.2</v>
      </c>
      <c r="K125" s="59">
        <f>PINNAE_Prod!$BN$14</f>
        <v>10</v>
      </c>
      <c r="L125" s="21">
        <f>PINNAE_Prod!$BO$14</f>
        <v>45.1</v>
      </c>
      <c r="M125" s="59">
        <f>PINNAE_Prod!$BN$15</f>
        <v>20</v>
      </c>
      <c r="N125" s="21">
        <f>PINNAE_Prod!$BO$15</f>
        <v>30.400000000000002</v>
      </c>
      <c r="O125" s="59">
        <f>PINNAE_Prod!$BN$16</f>
        <v>30</v>
      </c>
      <c r="P125" s="21">
        <f>PINNAE_Prod!$BO$16</f>
        <v>31.125</v>
      </c>
      <c r="Q125" s="59">
        <f>PINNAE_Prod!$BN$17</f>
        <v>40</v>
      </c>
      <c r="R125" s="21">
        <f>PINNAE_Prod!$BO$17</f>
        <v>33.349999999999994</v>
      </c>
      <c r="S125" s="59">
        <f>PINNAE_Prod!$BN$18</f>
        <v>40.249833345678098</v>
      </c>
      <c r="T125" s="21">
        <f>PINNAE_Prod!$BO$18</f>
        <v>52.6</v>
      </c>
      <c r="U125" s="59">
        <f>PINNAE_Prod!$BN$19</f>
        <v>41.516169172653875</v>
      </c>
      <c r="V125" s="21">
        <f>PINNAE_Prod!$BO$19</f>
        <v>31.099999999999998</v>
      </c>
      <c r="W125" s="59">
        <f>PINNAE_Prod!$BN$20</f>
        <v>50</v>
      </c>
      <c r="X125" s="21">
        <f>PINNAE_Prod!$BO$20</f>
        <v>36.049999999999997</v>
      </c>
      <c r="Y125" s="59">
        <f>PINNAE_Prod!$BN$21</f>
        <v>60</v>
      </c>
      <c r="Z125" s="21">
        <f>PINNAE_Prod!$BO$21</f>
        <v>40.925000000000004</v>
      </c>
      <c r="AA125" s="59">
        <f>PINNAE_Prod!$BN$22</f>
        <v>70</v>
      </c>
      <c r="AB125" s="21">
        <f>PINNAE_Prod!$BO$22</f>
        <v>46.424999999999997</v>
      </c>
      <c r="AC125" s="59">
        <f>PINNAE_Prod!$BN$23</f>
        <v>80</v>
      </c>
      <c r="AD125" s="21">
        <f>PINNAE_Prod!$BO$23</f>
        <v>47.875</v>
      </c>
      <c r="AE125" s="59">
        <f>PINNAE_Prod!$BN$24</f>
        <v>90</v>
      </c>
      <c r="AF125" s="21">
        <f>PINNAE_Prod!$BO$24</f>
        <v>36.575000000000003</v>
      </c>
      <c r="AG125" s="59">
        <f>PINNAE_Prod!$BN$25</f>
        <v>97.5566773572328</v>
      </c>
      <c r="AH125" s="21">
        <f>PINNAE_Prod!$BO$25</f>
        <v>31.45</v>
      </c>
      <c r="AI125" s="59">
        <f>PINNAE_Prod!$BN$26</f>
        <v>98.340693356047709</v>
      </c>
      <c r="AJ125" s="21">
        <f>PINNAE_Prod!$BO$26</f>
        <v>40.450000000000003</v>
      </c>
      <c r="AK125" s="59">
        <f>PINNAE_Prod!$BN$27</f>
        <v>99.863469446707654</v>
      </c>
      <c r="AL125" s="21">
        <f>PINNAE_Prod!$BO$27</f>
        <v>18.775000000000002</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15</v>
      </c>
      <c r="I126" s="59">
        <f>PINNAE_Prod!$BN$13</f>
        <v>0</v>
      </c>
      <c r="J126" s="21">
        <f>PINNAE_Prod!$BP$13</f>
        <v>0</v>
      </c>
      <c r="K126" s="59">
        <f>PINNAE_Prod!$BN$14</f>
        <v>10</v>
      </c>
      <c r="L126" s="21">
        <f>PINNAE_Prod!$BP$14</f>
        <v>6.9603639751571977</v>
      </c>
      <c r="M126" s="59">
        <f>PINNAE_Prod!$BN$15</f>
        <v>20</v>
      </c>
      <c r="N126" s="21">
        <f>PINNAE_Prod!$BP$15</f>
        <v>5.3634565968847392</v>
      </c>
      <c r="O126" s="59">
        <f>PINNAE_Prod!$BN$16</f>
        <v>30</v>
      </c>
      <c r="P126" s="21">
        <f>PINNAE_Prod!$BP$16</f>
        <v>5.5733742024019888</v>
      </c>
      <c r="Q126" s="59">
        <f>PINNAE_Prod!$BN$17</f>
        <v>40</v>
      </c>
      <c r="R126" s="21">
        <f>PINNAE_Prod!$BP$17</f>
        <v>6.3574103742535746</v>
      </c>
      <c r="S126" s="59">
        <f>PINNAE_Prod!$BN$18</f>
        <v>40.249833345678098</v>
      </c>
      <c r="T126" s="21">
        <f>PINNAE_Prod!$BP$18</f>
        <v>0</v>
      </c>
      <c r="U126" s="59">
        <f>PINNAE_Prod!$BN$19</f>
        <v>41.516169172653875</v>
      </c>
      <c r="V126" s="21">
        <f>PINNAE_Prod!$BP$19</f>
        <v>13.717871555019025</v>
      </c>
      <c r="W126" s="59">
        <f>PINNAE_Prod!$BN$20</f>
        <v>50</v>
      </c>
      <c r="X126" s="21">
        <f>PINNAE_Prod!$BP$20</f>
        <v>11.542818835391435</v>
      </c>
      <c r="Y126" s="59">
        <f>PINNAE_Prod!$BN$21</f>
        <v>60</v>
      </c>
      <c r="Z126" s="21">
        <f>PINNAE_Prod!$BP$21</f>
        <v>16.016527921702203</v>
      </c>
      <c r="AA126" s="59">
        <f>PINNAE_Prod!$BN$22</f>
        <v>70</v>
      </c>
      <c r="AB126" s="21">
        <f>PINNAE_Prod!$BP$22</f>
        <v>5.2270928822816973</v>
      </c>
      <c r="AC126" s="59">
        <f>PINNAE_Prod!$BN$23</f>
        <v>80</v>
      </c>
      <c r="AD126" s="21">
        <f>PINNAE_Prod!$BP$23</f>
        <v>2.3099422792211346</v>
      </c>
      <c r="AE126" s="59">
        <f>PINNAE_Prod!$BN$24</f>
        <v>90</v>
      </c>
      <c r="AF126" s="21">
        <f>PINNAE_Prod!$BP$24</f>
        <v>5.5954594687716472</v>
      </c>
      <c r="AG126" s="59">
        <f>PINNAE_Prod!$BN$25</f>
        <v>97.5566773572328</v>
      </c>
      <c r="AH126" s="21">
        <f>PINNAE_Prod!$BP$25</f>
        <v>4.8790367901871843</v>
      </c>
      <c r="AI126" s="59">
        <f>PINNAE_Prod!$BN$26</f>
        <v>98.340693356047709</v>
      </c>
      <c r="AJ126" s="21">
        <f>PINNAE_Prod!$BP$26</f>
        <v>0.49497474683058024</v>
      </c>
      <c r="AK126" s="59">
        <f>PINNAE_Prod!$BN$27</f>
        <v>99.863469446707654</v>
      </c>
      <c r="AL126" s="21">
        <f>PINNAE_Prod!$BP$27</f>
        <v>3.7827459162183388</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10</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8.8000000000000007</v>
      </c>
      <c r="K129" s="56">
        <f>PINNAE_Geom!$C$14</f>
        <v>36</v>
      </c>
      <c r="L129" s="21">
        <f>PINNAE_Geom!$D$14</f>
        <v>44</v>
      </c>
      <c r="M129" s="56">
        <f>PINNAE_Geom!$C$15</f>
        <v>67</v>
      </c>
      <c r="N129" s="21">
        <f>PINNAE_Geom!$D$15</f>
        <v>45.9</v>
      </c>
      <c r="O129" s="56">
        <f>PINNAE_Geom!$C$16</f>
        <v>85</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19</v>
      </c>
      <c r="I130" s="59">
        <f>PINNAE_Geom!$E$13</f>
        <v>0</v>
      </c>
      <c r="J130" s="21">
        <f>PINNAE_Geom!$F$13</f>
        <v>0.12515521553626602</v>
      </c>
      <c r="K130" s="59">
        <f>PINNAE_Geom!$E$14</f>
        <v>10</v>
      </c>
      <c r="L130" s="21">
        <f>PINNAE_Geom!$F$14</f>
        <v>0.12515521553626602</v>
      </c>
      <c r="M130" s="59">
        <f>PINNAE_Geom!$E$15</f>
        <v>12.37297977927561</v>
      </c>
      <c r="N130" s="21">
        <f>PINNAE_Geom!$F$15</f>
        <v>0.24937472414300427</v>
      </c>
      <c r="O130" s="59">
        <f>PINNAE_Geom!$E$16</f>
        <v>20</v>
      </c>
      <c r="P130" s="21">
        <f>PINNAE_Geom!$F$16</f>
        <v>0.25791325049821445</v>
      </c>
      <c r="Q130" s="59">
        <f>PINNAE_Geom!$E$17</f>
        <v>30</v>
      </c>
      <c r="R130" s="21">
        <f>PINNAE_Geom!$F$17</f>
        <v>0.31498388326400684</v>
      </c>
      <c r="S130" s="59">
        <f>PINNAE_Geom!$E$18</f>
        <v>40</v>
      </c>
      <c r="T130" s="21">
        <f>PINNAE_Geom!$F$18</f>
        <v>0.7677004560835663</v>
      </c>
      <c r="U130" s="59">
        <f>PINNAE_Geom!$E$19</f>
        <v>40.249833345678098</v>
      </c>
      <c r="V130" s="21">
        <f>PINNAE_Geom!$F$19</f>
        <v>0.67198764160659119</v>
      </c>
      <c r="W130" s="59">
        <f>PINNAE_Geom!$E$20</f>
        <v>41.516169172653875</v>
      </c>
      <c r="X130" s="21">
        <f>PINNAE_Geom!$F$20</f>
        <v>1</v>
      </c>
      <c r="Y130" s="59">
        <f>PINNAE_Geom!$E$21</f>
        <v>50</v>
      </c>
      <c r="Z130" s="21">
        <f>PINNAE_Geom!$F$21</f>
        <v>0.88447844637340001</v>
      </c>
      <c r="AA130" s="59">
        <f>PINNAE_Geom!$E$22</f>
        <v>60</v>
      </c>
      <c r="AB130" s="21">
        <f>PINNAE_Geom!$F$22</f>
        <v>0.8260730001203741</v>
      </c>
      <c r="AC130" s="59">
        <f>PINNAE_Geom!$E$23</f>
        <v>70</v>
      </c>
      <c r="AD130" s="21">
        <f>PINNAE_Geom!$F$23</f>
        <v>0.74901226476921645</v>
      </c>
      <c r="AE130" s="59">
        <f>PINNAE_Geom!$E$24</f>
        <v>80</v>
      </c>
      <c r="AF130" s="21">
        <f>PINNAE_Geom!$F$24</f>
        <v>0.66186716361793607</v>
      </c>
      <c r="AG130" s="59">
        <f>PINNAE_Geom!$E$25</f>
        <v>90</v>
      </c>
      <c r="AH130" s="21">
        <f>PINNAE_Geom!$F$25</f>
        <v>0.52258349271737525</v>
      </c>
      <c r="AI130" s="59">
        <f>PINNAE_Geom!$E$26</f>
        <v>97.5566773572328</v>
      </c>
      <c r="AJ130" s="21">
        <f>PINNAE_Geom!$F$26</f>
        <v>0.38416213035162572</v>
      </c>
      <c r="AK130" s="59">
        <f>PINNAE_Geom!$E$27</f>
        <v>98.340693356047709</v>
      </c>
      <c r="AL130" s="21">
        <f>PINNAE_Geom!$F$27</f>
        <v>0.36538178608209504</v>
      </c>
      <c r="AM130" s="59">
        <f>PINNAE_Geom!$E$28</f>
        <v>98.985934449300061</v>
      </c>
      <c r="AN130" s="21">
        <f>PINNAE_Geom!$F$28</f>
        <v>0.34921288803884071</v>
      </c>
      <c r="AO130" s="59">
        <f>PINNAE_Geom!$E$29</f>
        <v>99.60526635064069</v>
      </c>
      <c r="AP130" s="21">
        <f>PINNAE_Geom!$F$29</f>
        <v>0.33478005002206856</v>
      </c>
      <c r="AQ130" s="59">
        <f>PINNAE_Geom!$E$30</f>
        <v>99.863469446707654</v>
      </c>
      <c r="AR130" s="21">
        <f>PINNAE_Geom!$F$30</f>
        <v>0.32080329557157566</v>
      </c>
      <c r="AS130" s="59">
        <f>PINNAE_Geom!$E$31</f>
        <v>100</v>
      </c>
      <c r="AT130" s="21">
        <f>PINNAE_Geom!$F$31</f>
        <v>0.32212740915109606</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19</v>
      </c>
      <c r="I131" s="59">
        <f>PINNAE_Geom!$E$13</f>
        <v>0</v>
      </c>
      <c r="J131" s="21">
        <f>PINNAE_Geom!$G$13</f>
        <v>2.5222946904260679</v>
      </c>
      <c r="K131" s="59">
        <f>PINNAE_Geom!$E$14</f>
        <v>10</v>
      </c>
      <c r="L131" s="21">
        <f>PINNAE_Geom!$G$14</f>
        <v>2.5222946904260679</v>
      </c>
      <c r="M131" s="59">
        <f>PINNAE_Geom!$E$15</f>
        <v>12.37297977927561</v>
      </c>
      <c r="N131" s="21">
        <f>PINNAE_Geom!$G$15</f>
        <v>21.298442729243103</v>
      </c>
      <c r="O131" s="59">
        <f>PINNAE_Geom!$E$16</f>
        <v>20</v>
      </c>
      <c r="P131" s="21">
        <f>PINNAE_Geom!$G$16</f>
        <v>2.060340822907146</v>
      </c>
      <c r="Q131" s="59">
        <f>PINNAE_Geom!$E$17</f>
        <v>30</v>
      </c>
      <c r="R131" s="21">
        <f>PINNAE_Geom!$G$17</f>
        <v>3.3979094443067628</v>
      </c>
      <c r="S131" s="59">
        <f>PINNAE_Geom!$E$18</f>
        <v>40</v>
      </c>
      <c r="T131" s="21">
        <f>PINNAE_Geom!$G$18</f>
        <v>18.157813510931891</v>
      </c>
      <c r="U131" s="59">
        <f>PINNAE_Geom!$E$19</f>
        <v>40.249833345678098</v>
      </c>
      <c r="V131" s="21">
        <f>PINNAE_Geom!$G$19</f>
        <v>5.7721025487161199</v>
      </c>
      <c r="W131" s="59">
        <f>PINNAE_Geom!$E$20</f>
        <v>41.516169172653875</v>
      </c>
      <c r="X131" s="21">
        <f>PINNAE_Geom!$G$20</f>
        <v>2.9631230784216203</v>
      </c>
      <c r="Y131" s="59">
        <f>PINNAE_Geom!$E$21</f>
        <v>50</v>
      </c>
      <c r="Z131" s="21">
        <f>PINNAE_Geom!$G$21</f>
        <v>13.914426178551604</v>
      </c>
      <c r="AA131" s="59">
        <f>PINNAE_Geom!$E$22</f>
        <v>60</v>
      </c>
      <c r="AB131" s="21">
        <f>PINNAE_Geom!$G$22</f>
        <v>2.3595384578835796</v>
      </c>
      <c r="AC131" s="59">
        <f>PINNAE_Geom!$E$23</f>
        <v>70</v>
      </c>
      <c r="AD131" s="21">
        <f>PINNAE_Geom!$G$23</f>
        <v>0.99082705536801086</v>
      </c>
      <c r="AE131" s="59">
        <f>PINNAE_Geom!$E$24</f>
        <v>80</v>
      </c>
      <c r="AF131" s="21">
        <f>PINNAE_Geom!$G$24</f>
        <v>1.1984046756104028</v>
      </c>
      <c r="AG131" s="59">
        <f>PINNAE_Geom!$E$25</f>
        <v>90</v>
      </c>
      <c r="AH131" s="21">
        <f>PINNAE_Geom!$G$25</f>
        <v>1.3126874964854802</v>
      </c>
      <c r="AI131" s="59">
        <f>PINNAE_Geom!$E$26</f>
        <v>97.5566773572328</v>
      </c>
      <c r="AJ131" s="21">
        <f>PINNAE_Geom!$G$26</f>
        <v>0.90351705445548525</v>
      </c>
      <c r="AK131" s="59">
        <f>PINNAE_Geom!$E$27</f>
        <v>98.340693356047709</v>
      </c>
      <c r="AL131" s="21">
        <f>PINNAE_Geom!$G$27</f>
        <v>0.58663085680115135</v>
      </c>
      <c r="AM131" s="59">
        <f>PINNAE_Geom!$E$28</f>
        <v>98.985934449300061</v>
      </c>
      <c r="AN131" s="21">
        <f>PINNAE_Geom!$G$28</f>
        <v>0.35288797699984287</v>
      </c>
      <c r="AO131" s="59">
        <f>PINNAE_Geom!$E$29</f>
        <v>99.60526635064069</v>
      </c>
      <c r="AP131" s="21">
        <f>PINNAE_Geom!$G$29</f>
        <v>0.42357287551935324</v>
      </c>
      <c r="AQ131" s="59">
        <f>PINNAE_Geom!$E$30</f>
        <v>99.863469446707654</v>
      </c>
      <c r="AR131" s="21">
        <f>PINNAE_Geom!$G$30</f>
        <v>0.13221504745423493</v>
      </c>
      <c r="AS131" s="59">
        <f>PINNAE_Geom!$E$31</f>
        <v>100</v>
      </c>
      <c r="AT131" s="21">
        <f>PINNAE_Geom!$G$31</f>
        <v>8.1145106565470235E-2</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10</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85</v>
      </c>
      <c r="P133" s="21">
        <f>PINNAE_Geom!$L$16</f>
        <v>3.5</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19</v>
      </c>
      <c r="I134" s="59">
        <f>PINNAE_Geom!$M$13</f>
        <v>0</v>
      </c>
      <c r="J134" s="21">
        <f>PINNAE_Geom!$N$13</f>
        <v>0.20886536553092955</v>
      </c>
      <c r="K134" s="59">
        <f>PINNAE_Geom!$M$14</f>
        <v>10</v>
      </c>
      <c r="L134" s="21">
        <f>PINNAE_Geom!$N$14</f>
        <v>0.20886536553092955</v>
      </c>
      <c r="M134" s="59">
        <f>PINNAE_Geom!$M$15</f>
        <v>12.37297977927561</v>
      </c>
      <c r="N134" s="21">
        <f>PINNAE_Geom!$N$15</f>
        <v>0.16465431690373802</v>
      </c>
      <c r="O134" s="59">
        <f>PINNAE_Geom!$M$16</f>
        <v>20</v>
      </c>
      <c r="P134" s="21">
        <f>PINNAE_Geom!$N$16</f>
        <v>0.36</v>
      </c>
      <c r="Q134" s="59">
        <f>PINNAE_Geom!$M$17</f>
        <v>30</v>
      </c>
      <c r="R134" s="21">
        <f>PINNAE_Geom!$N$17</f>
        <v>0.2399106847502481</v>
      </c>
      <c r="S134" s="59">
        <f>PINNAE_Geom!$M$18</f>
        <v>40</v>
      </c>
      <c r="T134" s="21">
        <f>PINNAE_Geom!$N$18</f>
        <v>0.49946658948064837</v>
      </c>
      <c r="U134" s="59">
        <f>PINNAE_Geom!$M$19</f>
        <v>40.249833345678098</v>
      </c>
      <c r="V134" s="21">
        <f>PINNAE_Geom!$N$19</f>
        <v>0.33817813430367183</v>
      </c>
      <c r="W134" s="59">
        <f>PINNAE_Geom!$M$20</f>
        <v>41.516169172653875</v>
      </c>
      <c r="X134" s="21">
        <f>PINNAE_Geom!$N$20</f>
        <v>0.63519268938140916</v>
      </c>
      <c r="Y134" s="59">
        <f>PINNAE_Geom!$M$21</f>
        <v>50</v>
      </c>
      <c r="Z134" s="21">
        <f>PINNAE_Geom!$N$21</f>
        <v>0.85257667407022353</v>
      </c>
      <c r="AA134" s="59">
        <f>PINNAE_Geom!$M$22</f>
        <v>60</v>
      </c>
      <c r="AB134" s="21">
        <f>PINNAE_Geom!$N$22</f>
        <v>1</v>
      </c>
      <c r="AC134" s="59">
        <f>PINNAE_Geom!$M$23</f>
        <v>70</v>
      </c>
      <c r="AD134" s="21">
        <f>PINNAE_Geom!$N$23</f>
        <v>0.92408203771088293</v>
      </c>
      <c r="AE134" s="59">
        <f>PINNAE_Geom!$M$24</f>
        <v>80</v>
      </c>
      <c r="AF134" s="21">
        <f>PINNAE_Geom!$N$24</f>
        <v>0.68732311537471968</v>
      </c>
      <c r="AG134" s="59">
        <f>PINNAE_Geom!$M$25</f>
        <v>90</v>
      </c>
      <c r="AH134" s="21">
        <f>PINNAE_Geom!$N$25</f>
        <v>0.66252894475686386</v>
      </c>
      <c r="AI134" s="59">
        <f>PINNAE_Geom!$M$26</f>
        <v>97.5566773572328</v>
      </c>
      <c r="AJ134" s="21">
        <f>PINNAE_Geom!$N$26</f>
        <v>0.52534733708236847</v>
      </c>
      <c r="AK134" s="59">
        <f>PINNAE_Geom!$M$27</f>
        <v>98.340693356047709</v>
      </c>
      <c r="AL134" s="21">
        <f>PINNAE_Geom!$N$27</f>
        <v>0.54126695335759178</v>
      </c>
      <c r="AM134" s="59">
        <f>PINNAE_Geom!$M$28</f>
        <v>98.985934449300061</v>
      </c>
      <c r="AN134" s="21">
        <f>PINNAE_Geom!$N$28</f>
        <v>0.51784237512404885</v>
      </c>
      <c r="AO134" s="59">
        <f>PINNAE_Geom!$M$29</f>
        <v>99.60526635064069</v>
      </c>
      <c r="AP134" s="21">
        <f>PINNAE_Geom!$N$29</f>
        <v>0.47849818061528276</v>
      </c>
      <c r="AQ134" s="59">
        <f>PINNAE_Geom!$M$30</f>
        <v>99.863469446707654</v>
      </c>
      <c r="AR134" s="21">
        <f>PINNAE_Geom!$N$30</f>
        <v>0.47099321865696325</v>
      </c>
      <c r="AS134" s="59">
        <f>PINNAE_Geom!$M$31</f>
        <v>100</v>
      </c>
      <c r="AT134" s="21">
        <f>PINNAE_Geom!$N$31</f>
        <v>0.4393814091961627</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19</v>
      </c>
      <c r="I135" s="59">
        <f>PINNAE_Geom!$M$13</f>
        <v>0</v>
      </c>
      <c r="J135" s="21">
        <f>PINNAE_Geom!$O$13</f>
        <v>0.13232475228902715</v>
      </c>
      <c r="K135" s="59">
        <f>PINNAE_Geom!$M$14</f>
        <v>10</v>
      </c>
      <c r="L135" s="21">
        <f>PINNAE_Geom!$O$14</f>
        <v>0.13232475228902715</v>
      </c>
      <c r="M135" s="59">
        <f>PINNAE_Geom!$M$15</f>
        <v>12.37297977927561</v>
      </c>
      <c r="N135" s="21">
        <f>PINNAE_Geom!$O$15</f>
        <v>4.9393586581924546E-2</v>
      </c>
      <c r="O135" s="59">
        <f>PINNAE_Geom!$M$16</f>
        <v>20</v>
      </c>
      <c r="P135" s="21">
        <f>PINNAE_Geom!$O$16</f>
        <v>0.19</v>
      </c>
      <c r="Q135" s="59">
        <f>PINNAE_Geom!$M$17</f>
        <v>30</v>
      </c>
      <c r="R135" s="21">
        <f>PINNAE_Geom!$O$17</f>
        <v>7.2828942625835225E-2</v>
      </c>
      <c r="S135" s="59">
        <f>PINNAE_Geom!$M$18</f>
        <v>40</v>
      </c>
      <c r="T135" s="21">
        <f>PINNAE_Geom!$O$18</f>
        <v>0.83016536066850311</v>
      </c>
      <c r="U135" s="59">
        <f>PINNAE_Geom!$M$19</f>
        <v>40.249833345678098</v>
      </c>
      <c r="V135" s="21">
        <f>PINNAE_Geom!$O$19</f>
        <v>0.29132897783658585</v>
      </c>
      <c r="W135" s="59">
        <f>PINNAE_Geom!$M$20</f>
        <v>41.516169172653875</v>
      </c>
      <c r="X135" s="21">
        <f>PINNAE_Geom!$O$20</f>
        <v>0.14825770346004358</v>
      </c>
      <c r="Y135" s="59">
        <f>PINNAE_Geom!$M$21</f>
        <v>50</v>
      </c>
      <c r="Z135" s="21">
        <f>PINNAE_Geom!$O$21</f>
        <v>0.39418219899162932</v>
      </c>
      <c r="AA135" s="59">
        <f>PINNAE_Geom!$M$22</f>
        <v>60</v>
      </c>
      <c r="AB135" s="21">
        <f>PINNAE_Geom!$O$22</f>
        <v>0.18263673688497944</v>
      </c>
      <c r="AC135" s="59">
        <f>PINNAE_Geom!$M$23</f>
        <v>70</v>
      </c>
      <c r="AD135" s="21">
        <f>PINNAE_Geom!$O$23</f>
        <v>0.34743246636606828</v>
      </c>
      <c r="AE135" s="59">
        <f>PINNAE_Geom!$M$24</f>
        <v>80</v>
      </c>
      <c r="AF135" s="21">
        <f>PINNAE_Geom!$O$24</f>
        <v>0.52754522105496338</v>
      </c>
      <c r="AG135" s="59">
        <f>PINNAE_Geom!$M$25</f>
        <v>90</v>
      </c>
      <c r="AH135" s="21">
        <f>PINNAE_Geom!$O$25</f>
        <v>0.52281672324854955</v>
      </c>
      <c r="AI135" s="59">
        <f>PINNAE_Geom!$M$26</f>
        <v>97.5566773572328</v>
      </c>
      <c r="AJ135" s="21">
        <f>PINNAE_Geom!$O$26</f>
        <v>0.19800999361349289</v>
      </c>
      <c r="AK135" s="59">
        <f>PINNAE_Geom!$M$27</f>
        <v>98.340693356047709</v>
      </c>
      <c r="AL135" s="21">
        <f>PINNAE_Geom!$O$27</f>
        <v>4.4194261678564162E-2</v>
      </c>
      <c r="AM135" s="59">
        <f>PINNAE_Geom!$M$28</f>
        <v>98.985934449300061</v>
      </c>
      <c r="AN135" s="21">
        <f>PINNAE_Geom!$O$28</f>
        <v>0.14663052632380549</v>
      </c>
      <c r="AO135" s="59">
        <f>PINNAE_Geom!$M$29</f>
        <v>99.60526635064069</v>
      </c>
      <c r="AP135" s="21">
        <f>PINNAE_Geom!$O$29</f>
        <v>0.18730202636958224</v>
      </c>
      <c r="AQ135" s="59">
        <f>PINNAE_Geom!$M$30</f>
        <v>99.863469446707654</v>
      </c>
      <c r="AR135" s="21">
        <f>PINNAE_Geom!$O$30</f>
        <v>0.16988301829626914</v>
      </c>
      <c r="AS135" s="59">
        <f>PINNAE_Geom!$M$31</f>
        <v>100</v>
      </c>
      <c r="AT135" s="21">
        <f>PINNAE_Geom!$O$31</f>
        <v>3.1519232141874749E-2</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0.85714285714285721</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36</v>
      </c>
      <c r="L139" s="21">
        <f>PINNAE_Geom!$X$14</f>
        <v>0.35</v>
      </c>
      <c r="M139" s="56">
        <f>PINNAE_Geom!$W$15</f>
        <v>67</v>
      </c>
      <c r="N139" s="21">
        <f>PINNAE_Geom!$X$15</f>
        <v>0.7</v>
      </c>
      <c r="O139" s="56">
        <f>PINNAE_Geom!$W$16</f>
        <v>85</v>
      </c>
      <c r="P139" s="21">
        <f>PINNAE_Geom!$X$16</f>
        <v>1.8</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0.34158042894057722</v>
      </c>
      <c r="K140" s="59">
        <f>PINNAE_Geom!$Y$14</f>
        <v>10</v>
      </c>
      <c r="L140" s="21">
        <f>PINNAE_Geom!$Z$14</f>
        <v>0.50982153573220479</v>
      </c>
      <c r="M140" s="59">
        <f>PINNAE_Geom!$Y$15</f>
        <v>12.37297977927561</v>
      </c>
      <c r="N140" s="21">
        <f>PINNAE_Geom!$Z$15</f>
        <v>0.37003175980563258</v>
      </c>
      <c r="O140" s="59">
        <f>PINNAE_Geom!$Y$16</f>
        <v>20</v>
      </c>
      <c r="P140" s="21">
        <f>PINNAE_Geom!$Z$16</f>
        <v>0.65596539238271234</v>
      </c>
      <c r="Q140" s="59">
        <f>PINNAE_Geom!$Y$17</f>
        <v>30</v>
      </c>
      <c r="R140" s="21">
        <f>PINNAE_Geom!$Z$17</f>
        <v>0.63914576693700176</v>
      </c>
      <c r="S140" s="59">
        <f>PINNAE_Geom!$Y$18</f>
        <v>40</v>
      </c>
      <c r="T140" s="21">
        <f>PINNAE_Geom!$Z$18</f>
        <v>0.75239791160478631</v>
      </c>
      <c r="U140" s="59">
        <f>PINNAE_Geom!$Y$19</f>
        <v>40.249833345678098</v>
      </c>
      <c r="V140" s="21">
        <f>PINNAE_Geom!$Z$19</f>
        <v>0.69380954963556096</v>
      </c>
      <c r="W140" s="59">
        <f>PINNAE_Geom!$Y$20</f>
        <v>41.516169172653875</v>
      </c>
      <c r="X140" s="21">
        <f>PINNAE_Geom!$Z$20</f>
        <v>0.77089949959506787</v>
      </c>
      <c r="Y140" s="59">
        <f>PINNAE_Geom!$Y$21</f>
        <v>50</v>
      </c>
      <c r="Z140" s="21">
        <f>PINNAE_Geom!$Z$21</f>
        <v>0.86340743954647603</v>
      </c>
      <c r="AA140" s="59">
        <f>PINNAE_Geom!$Y$22</f>
        <v>60</v>
      </c>
      <c r="AB140" s="21">
        <f>PINNAE_Geom!$Z$22</f>
        <v>0.99235790129692369</v>
      </c>
      <c r="AC140" s="59">
        <f>PINNAE_Geom!$Y$23</f>
        <v>70</v>
      </c>
      <c r="AD140" s="21">
        <f>PINNAE_Geom!$Z$23</f>
        <v>1</v>
      </c>
      <c r="AE140" s="59">
        <f>PINNAE_Geom!$Y$24</f>
        <v>80</v>
      </c>
      <c r="AF140" s="21">
        <f>PINNAE_Geom!$Z$24</f>
        <v>0.92712756924962036</v>
      </c>
      <c r="AG140" s="59">
        <f>PINNAE_Geom!$Y$25</f>
        <v>90</v>
      </c>
      <c r="AH140" s="21">
        <f>PINNAE_Geom!$Z$25</f>
        <v>0.75740723272550825</v>
      </c>
      <c r="AI140" s="59">
        <f>PINNAE_Geom!$Y$26</f>
        <v>97.5566773572328</v>
      </c>
      <c r="AJ140" s="21">
        <f>PINNAE_Geom!$Z$26</f>
        <v>0.52214738966252716</v>
      </c>
      <c r="AK140" s="59">
        <f>PINNAE_Geom!$Y$27</f>
        <v>98.340693356047709</v>
      </c>
      <c r="AL140" s="21">
        <f>PINNAE_Geom!$Z$27</f>
        <v>0.52168554211592766</v>
      </c>
      <c r="AM140" s="59">
        <f>PINNAE_Geom!$Y$28</f>
        <v>98.985934449300061</v>
      </c>
      <c r="AN140" s="21">
        <f>PINNAE_Geom!$Z$28</f>
        <v>0.50879366973274487</v>
      </c>
      <c r="AO140" s="59">
        <f>PINNAE_Geom!$Y$29</f>
        <v>99.60526635064069</v>
      </c>
      <c r="AP140" s="21">
        <f>PINNAE_Geom!$Z$29</f>
        <v>0.50951428299105583</v>
      </c>
      <c r="AQ140" s="59">
        <f>PINNAE_Geom!$Y$30</f>
        <v>99.863469446707654</v>
      </c>
      <c r="AR140" s="21">
        <f>PINNAE_Geom!$Z$30</f>
        <v>0.49409629299915447</v>
      </c>
      <c r="AS140" s="59">
        <f>PINNAE_Geom!$Y$31</f>
        <v>100</v>
      </c>
      <c r="AT140" s="21">
        <f>PINNAE_Geom!$Z$31</f>
        <v>0.4386402672723887</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0.31303164726091409</v>
      </c>
      <c r="K141" s="59">
        <f>PINNAE_Geom!$Y$14</f>
        <v>10</v>
      </c>
      <c r="L141" s="21">
        <f>PINNAE_Geom!$AA$14</f>
        <v>0.23536214079767975</v>
      </c>
      <c r="M141" s="59">
        <f>PINNAE_Geom!$Y$15</f>
        <v>12.37297977927561</v>
      </c>
      <c r="N141" s="21">
        <f>PINNAE_Geom!$AA$15</f>
        <v>9.0638900014790358E-2</v>
      </c>
      <c r="O141" s="59">
        <f>PINNAE_Geom!$Y$16</f>
        <v>20</v>
      </c>
      <c r="P141" s="21">
        <f>PINNAE_Geom!$AA$16</f>
        <v>0.15911756820914674</v>
      </c>
      <c r="Q141" s="59">
        <f>PINNAE_Geom!$Y$17</f>
        <v>30</v>
      </c>
      <c r="R141" s="21">
        <f>PINNAE_Geom!$AA$17</f>
        <v>0.13388252812256587</v>
      </c>
      <c r="S141" s="59">
        <f>PINNAE_Geom!$Y$18</f>
        <v>40</v>
      </c>
      <c r="T141" s="21">
        <f>PINNAE_Geom!$AA$18</f>
        <v>0.12602827610787576</v>
      </c>
      <c r="U141" s="59">
        <f>PINNAE_Geom!$Y$19</f>
        <v>40.249833345678098</v>
      </c>
      <c r="V141" s="21">
        <f>PINNAE_Geom!$AA$19</f>
        <v>0.16651429191253617</v>
      </c>
      <c r="W141" s="59">
        <f>PINNAE_Geom!$Y$20</f>
        <v>41.516169172653875</v>
      </c>
      <c r="X141" s="21">
        <f>PINNAE_Geom!$AA$20</f>
        <v>6.4091380839747913E-2</v>
      </c>
      <c r="Y141" s="59">
        <f>PINNAE_Geom!$Y$21</f>
        <v>50</v>
      </c>
      <c r="Z141" s="21">
        <f>PINNAE_Geom!$AA$21</f>
        <v>0.13769037335120812</v>
      </c>
      <c r="AA141" s="59">
        <f>PINNAE_Geom!$Y$22</f>
        <v>60</v>
      </c>
      <c r="AB141" s="21">
        <f>PINNAE_Geom!$AA$22</f>
        <v>0.14435119562604781</v>
      </c>
      <c r="AC141" s="59">
        <f>PINNAE_Geom!$Y$23</f>
        <v>70</v>
      </c>
      <c r="AD141" s="21">
        <f>PINNAE_Geom!$AA$23</f>
        <v>8.3251031654630048E-2</v>
      </c>
      <c r="AE141" s="59">
        <f>PINNAE_Geom!$Y$24</f>
        <v>80</v>
      </c>
      <c r="AF141" s="21">
        <f>PINNAE_Geom!$AA$24</f>
        <v>0.1040116999165831</v>
      </c>
      <c r="AG141" s="59">
        <f>PINNAE_Geom!$Y$25</f>
        <v>90</v>
      </c>
      <c r="AH141" s="21">
        <f>PINNAE_Geom!$AA$25</f>
        <v>9.2249003683077702E-2</v>
      </c>
      <c r="AI141" s="59">
        <f>PINNAE_Geom!$Y$26</f>
        <v>97.5566773572328</v>
      </c>
      <c r="AJ141" s="21">
        <f>PINNAE_Geom!$AA$26</f>
        <v>7.2272783208649494E-2</v>
      </c>
      <c r="AK141" s="59">
        <f>PINNAE_Geom!$Y$27</f>
        <v>98.340693356047709</v>
      </c>
      <c r="AL141" s="21">
        <f>PINNAE_Geom!$AA$27</f>
        <v>0.1019155045503029</v>
      </c>
      <c r="AM141" s="59">
        <f>PINNAE_Geom!$Y$28</f>
        <v>98.985934449300061</v>
      </c>
      <c r="AN141" s="21">
        <f>PINNAE_Geom!$AA$28</f>
        <v>5.5504763970844861E-2</v>
      </c>
      <c r="AO141" s="59">
        <f>PINNAE_Geom!$Y$29</f>
        <v>99.60526635064069</v>
      </c>
      <c r="AP141" s="21">
        <f>PINNAE_Geom!$AA$29</f>
        <v>5.4694742087743872E-2</v>
      </c>
      <c r="AQ141" s="59">
        <f>PINNAE_Geom!$Y$30</f>
        <v>99.863469446707654</v>
      </c>
      <c r="AR141" s="21">
        <f>PINNAE_Geom!$AA$30</f>
        <v>9.067601727930702E-2</v>
      </c>
      <c r="AS141" s="59">
        <f>PINNAE_Geom!$Y$31</f>
        <v>100</v>
      </c>
      <c r="AT141" s="21">
        <f>PINNAE_Geom!$AA$31</f>
        <v>0.13933361277895434</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0.76376261582597338</v>
      </c>
      <c r="M142" s="57">
        <f>PINNAE_Geom!$AB$15</f>
        <v>66.67</v>
      </c>
      <c r="N142" s="21">
        <f>PINNAE_Geom!$AC$15</f>
        <v>0.66143782776614779</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295000</v>
      </c>
      <c r="K145" s="59">
        <f>PINNAE_Geom!$AI$14</f>
        <v>50</v>
      </c>
      <c r="L145" s="21">
        <f>PINNAE_Geom!$AJ$14</f>
        <v>261000</v>
      </c>
      <c r="M145" s="59">
        <f>PINNAE_Geom!$AI$15</f>
        <v>100</v>
      </c>
      <c r="N145" s="21">
        <f>PINNAE_Geom!$AJ$15</f>
        <v>243000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40</v>
      </c>
      <c r="K146" s="59">
        <f>PINNAE_Geom!$AI$14</f>
        <v>50</v>
      </c>
      <c r="L146" s="21">
        <f>PINNAE_Geom!$AK$14</f>
        <v>30</v>
      </c>
      <c r="M146" s="59">
        <f>PINNAE_Geom!$AI$15</f>
        <v>100</v>
      </c>
      <c r="N146" s="21">
        <f>PINNAE_Geom!$AK$15</f>
        <v>20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3</v>
      </c>
      <c r="I147" s="76">
        <f>PINNAE_Geom!$AL$13</f>
        <v>1</v>
      </c>
      <c r="J147" s="263">
        <f>PINNAE_Geom!$AM$13</f>
        <v>2</v>
      </c>
      <c r="K147" s="76">
        <f>PINNAE_Geom!$AL$14</f>
        <v>45</v>
      </c>
      <c r="L147" s="263">
        <f>PINNAE_Geom!$AM$14</f>
        <v>1</v>
      </c>
      <c r="M147" s="76">
        <f>PINNAE_Geom!$AL$15</f>
        <v>84</v>
      </c>
      <c r="N147" s="263">
        <f>PINNAE_Geom!$AM$15</f>
        <v>1</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INFLO_Prod!$P$9</f>
        <v>1</v>
      </c>
      <c r="H159" s="72">
        <f>INFLO_Prod!$P$10</f>
        <v>2</v>
      </c>
      <c r="I159" s="56">
        <f>INFLO_Prod!$O$13</f>
        <v>1</v>
      </c>
      <c r="J159" s="21">
        <f>INFLO_Prod!$P$13</f>
        <v>5</v>
      </c>
      <c r="K159" s="56">
        <f>INFLO_Prod!$O$14</f>
        <v>60</v>
      </c>
      <c r="L159" s="21">
        <f>INFLO_Prod!$P$14</f>
        <v>5</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2" t="s">
        <v>736</v>
      </c>
      <c r="D160" s="7" t="s">
        <v>12</v>
      </c>
      <c r="E160" s="29" t="s">
        <v>3</v>
      </c>
      <c r="F160" s="79" t="s">
        <v>6</v>
      </c>
      <c r="G160" s="46">
        <f>INFLO_Prod!$Q$9</f>
        <v>1</v>
      </c>
      <c r="H160" s="72">
        <f>INFLO_Prod!$Q$10</f>
        <v>2</v>
      </c>
      <c r="I160" s="56">
        <f>INFLO_Prod!$O$13</f>
        <v>1</v>
      </c>
      <c r="J160" s="21">
        <f>INFLO_Prod!$Q$13</f>
        <v>0</v>
      </c>
      <c r="K160" s="56">
        <f>INFLO_Prod!$O$14</f>
        <v>60</v>
      </c>
      <c r="L160" s="21">
        <f>INFLO_Prod!$Q$14</f>
        <v>0</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2" t="s">
        <v>982</v>
      </c>
      <c r="D161" s="69" t="s">
        <v>12</v>
      </c>
      <c r="E161" s="2" t="s">
        <v>9</v>
      </c>
      <c r="F161" s="40" t="s">
        <v>304</v>
      </c>
      <c r="G161" s="46">
        <f>INFLO_Prod!$S$9</f>
        <v>1</v>
      </c>
      <c r="H161" s="72">
        <f>INFLO_Prod!$S$10</f>
        <v>2</v>
      </c>
      <c r="I161" s="76">
        <f>INFLO_Prod!$R$13</f>
        <v>1</v>
      </c>
      <c r="J161" s="263">
        <f>INFLO_Prod!$S$13</f>
        <v>0.1</v>
      </c>
      <c r="K161" s="76">
        <f>INFLO_Prod!$R$14</f>
        <v>32</v>
      </c>
      <c r="L161" s="263">
        <f>INFLO_Prod!$S$14</f>
        <v>1</v>
      </c>
      <c r="M161" s="76">
        <f>INFLO_Prod!$R$15</f>
        <v>0</v>
      </c>
      <c r="N161" s="263">
        <f>INFLO_Prod!$S$15</f>
        <v>0</v>
      </c>
      <c r="O161" s="76">
        <f>INFLO_Prod!$R$16</f>
        <v>0</v>
      </c>
      <c r="P161" s="263">
        <f>INFLO_Prod!$S$16</f>
        <v>0</v>
      </c>
      <c r="Q161" s="76">
        <f>INFLO_Prod!$R$17</f>
        <v>0</v>
      </c>
      <c r="R161" s="263">
        <f>INFLO_Prod!$S$17</f>
        <v>0</v>
      </c>
      <c r="S161" s="76">
        <f>INFLO_Prod!$R$18</f>
        <v>0</v>
      </c>
      <c r="T161" s="263">
        <f>INFLO_Prod!$S$18</f>
        <v>0</v>
      </c>
      <c r="U161" s="76">
        <f>INFLO_Prod!$R$19</f>
        <v>0</v>
      </c>
      <c r="V161" s="263">
        <f>INFLO_Prod!$S$19</f>
        <v>0</v>
      </c>
      <c r="W161" s="76">
        <f>INFLO_Prod!$R$20</f>
        <v>0</v>
      </c>
      <c r="X161" s="263">
        <f>INFLO_Prod!$S$20</f>
        <v>0</v>
      </c>
      <c r="Y161" s="76">
        <f>INFLO_Prod!$R$21</f>
        <v>0</v>
      </c>
      <c r="Z161" s="263">
        <f>INFLO_Prod!$S$21</f>
        <v>0</v>
      </c>
      <c r="AA161" s="76">
        <f>INFLO_Prod!$R$22</f>
        <v>0</v>
      </c>
      <c r="AB161" s="263">
        <f>INFLO_Prod!$S$22</f>
        <v>0</v>
      </c>
      <c r="AC161" s="76">
        <f>INFLO_Prod!$R$23</f>
        <v>0</v>
      </c>
      <c r="AD161" s="263">
        <f>INFLO_Prod!$S$23</f>
        <v>0</v>
      </c>
      <c r="AE161" s="76">
        <f>INFLO_Prod!$R$24</f>
        <v>0</v>
      </c>
      <c r="AF161" s="263">
        <f>INFLO_Prod!$S$24</f>
        <v>0</v>
      </c>
      <c r="AG161" s="76">
        <f>INFLO_Prod!$R$25</f>
        <v>0</v>
      </c>
      <c r="AH161" s="263">
        <f>INFLO_Prod!$S$25</f>
        <v>0</v>
      </c>
      <c r="AI161" s="76">
        <f>INFLO_Prod!$R$26</f>
        <v>0</v>
      </c>
      <c r="AJ161" s="263">
        <f>INFLO_Prod!$S$26</f>
        <v>0</v>
      </c>
      <c r="AK161" s="76">
        <f>INFLO_Prod!$R$27</f>
        <v>0</v>
      </c>
      <c r="AL161" s="263">
        <f>INFLO_Prod!$S$27</f>
        <v>0</v>
      </c>
      <c r="AM161" s="76">
        <f>INFLO_Prod!$R$28</f>
        <v>0</v>
      </c>
      <c r="AN161" s="263">
        <f>INFLO_Prod!$S$28</f>
        <v>0</v>
      </c>
      <c r="AO161" s="76">
        <f>INFLO_Prod!$R$29</f>
        <v>0</v>
      </c>
      <c r="AP161" s="263">
        <f>INFLO_Prod!$S$29</f>
        <v>0</v>
      </c>
      <c r="AQ161" s="76">
        <f>INFLO_Prod!$R$30</f>
        <v>0</v>
      </c>
      <c r="AR161" s="263">
        <f>INFLO_Prod!$S$30</f>
        <v>0</v>
      </c>
      <c r="AS161" s="76">
        <f>INFLO_Prod!$R$31</f>
        <v>0</v>
      </c>
      <c r="AT161" s="263">
        <f>INFLO_Prod!$S$31</f>
        <v>0</v>
      </c>
      <c r="AU161" s="76">
        <f>INFLO_Prod!$R$32</f>
        <v>0</v>
      </c>
      <c r="AV161" s="263">
        <f>INFLO_Prod!$S$32</f>
        <v>0</v>
      </c>
      <c r="AW161" s="76">
        <f>INFLO_Prod!$R$33</f>
        <v>0</v>
      </c>
      <c r="AX161" s="263">
        <f>INFLO_Prod!$S$33</f>
        <v>0</v>
      </c>
      <c r="AY161" s="76">
        <f>INFLO_Prod!$R$34</f>
        <v>0</v>
      </c>
      <c r="AZ161" s="263">
        <f>INFLO_Prod!$S$34</f>
        <v>0</v>
      </c>
      <c r="BA161" s="76">
        <f>INFLO_Prod!$R$35</f>
        <v>0</v>
      </c>
      <c r="BB161" s="263">
        <f>INFLO_Prod!$S$35</f>
        <v>0</v>
      </c>
      <c r="BC161" s="76">
        <f>INFLO_Prod!$R$36</f>
        <v>0</v>
      </c>
      <c r="BD161" s="263">
        <f>INFLO_Prod!$S$36</f>
        <v>0</v>
      </c>
      <c r="BE161" s="76">
        <f>INFLO_Prod!$R$37</f>
        <v>0</v>
      </c>
      <c r="BF161" s="263">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100</v>
      </c>
      <c r="K163" s="56">
        <f>STALK_Geom!$C$14</f>
        <v>100</v>
      </c>
      <c r="L163" s="21">
        <f>STALK_Geom!$D$14</f>
        <v>200</v>
      </c>
      <c r="M163" s="56">
        <f>STALK_Geom!$C$15</f>
        <v>200</v>
      </c>
      <c r="N163" s="21">
        <f>STALK_Geom!$D$15</f>
        <v>250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10</v>
      </c>
      <c r="K164" s="56">
        <f>STALK_Geom!$C$14</f>
        <v>100</v>
      </c>
      <c r="L164" s="21">
        <f>STALK_Geom!$E$14</f>
        <v>20</v>
      </c>
      <c r="M164" s="56">
        <f>STALK_Geom!$C$15</f>
        <v>200</v>
      </c>
      <c r="N164" s="21">
        <f>STALK_Geom!$E$15</f>
        <v>25</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100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20</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2</v>
      </c>
      <c r="I193" s="56">
        <f>BRACT_Geom!$C$13</f>
        <v>1</v>
      </c>
      <c r="J193" s="21">
        <f>BRACT_Geom!$D$13</f>
        <v>100</v>
      </c>
      <c r="K193" s="56">
        <f>BRACT_Geom!$C$14</f>
        <v>200</v>
      </c>
      <c r="L193" s="21">
        <f>BRACT_Geom!$D$14</f>
        <v>200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2</v>
      </c>
      <c r="I194" s="56">
        <f>BRACT_Geom!$C$13</f>
        <v>1</v>
      </c>
      <c r="J194" s="21">
        <f>BRACT_Geom!$E$13</f>
        <v>10</v>
      </c>
      <c r="K194" s="56">
        <f>BRACT_Geom!$C$14</f>
        <v>200</v>
      </c>
      <c r="L194" s="21">
        <f>BRACT_Geom!$E$14</f>
        <v>20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17</v>
      </c>
      <c r="N215" s="263">
        <f>SPIKELET_Prod!$G$15</f>
        <v>0.9</v>
      </c>
      <c r="O215" s="76">
        <f>SPIKELET_Prod!$F$16</f>
        <v>32</v>
      </c>
      <c r="P215" s="263">
        <f>SPIKELET_Prod!$G$16</f>
        <v>1</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4</v>
      </c>
      <c r="I218" s="76">
        <f>SPIKELET_Prod!$K$13</f>
        <v>1</v>
      </c>
      <c r="J218" s="263">
        <f>SPIKELET_Prod!$L$13</f>
        <v>0.6</v>
      </c>
      <c r="K218" s="76">
        <f>SPIKELET_Prod!$K$14</f>
        <v>13</v>
      </c>
      <c r="L218" s="263">
        <f>SPIKELET_Prod!$L$14</f>
        <v>0.8</v>
      </c>
      <c r="M218" s="76">
        <f>SPIKELET_Prod!$K$15</f>
        <v>17</v>
      </c>
      <c r="N218" s="263">
        <f>SPIKELET_Prod!$L$15</f>
        <v>0.9</v>
      </c>
      <c r="O218" s="76">
        <f>SPIKELET_Prod!$K$16</f>
        <v>32</v>
      </c>
      <c r="P218" s="263">
        <f>SPIKELET_Prod!$L$16</f>
        <v>1</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0.1</v>
      </c>
      <c r="K234" s="76">
        <f>SPIKELET_Prod!$AQ$14</f>
        <v>13</v>
      </c>
      <c r="L234" s="21">
        <f>SPIKELET_Prod!$AR$14</f>
        <v>0.3</v>
      </c>
      <c r="M234" s="76">
        <f>SPIKELET_Prod!$AQ$15</f>
        <v>17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30</v>
      </c>
      <c r="K236" s="56">
        <f>SPIKELET_Geom!$C$14</f>
        <v>100</v>
      </c>
      <c r="L236" s="21">
        <f>SPIKELET_Geom!$D$14</f>
        <v>40</v>
      </c>
      <c r="M236" s="56">
        <f>SPIKELET_Geom!$C$15</f>
        <v>200</v>
      </c>
      <c r="N236" s="21">
        <f>SPIKELET_Geom!$D$15</f>
        <v>80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0.02</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0.1</v>
      </c>
      <c r="K267" s="76">
        <f>FEMALE_FLOWER_Geom!$F$14</f>
        <v>13</v>
      </c>
      <c r="L267" s="263">
        <f>FEMALE_FLOWER_Geom!$G$14</f>
        <v>0.1</v>
      </c>
      <c r="M267" s="76">
        <f>FEMALE_FLOWER_Geom!$F$15</f>
        <v>17</v>
      </c>
      <c r="N267" s="263">
        <f>FEMALE_FLOWER_Geom!$G$15</f>
        <v>0.8</v>
      </c>
      <c r="O267" s="76">
        <f>FEMALE_FLOWER_Geom!$F$16</f>
        <v>32</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0.1</v>
      </c>
      <c r="K270" s="76">
        <f>FEMALE_FLOWER_Geom!$L$14</f>
        <v>13</v>
      </c>
      <c r="L270" s="263">
        <f>FEMALE_FLOWER_Geom!$M$14</f>
        <v>0.1</v>
      </c>
      <c r="M270" s="76">
        <f>FEMALE_FLOWER_Geom!$L$15</f>
        <v>17</v>
      </c>
      <c r="N270" s="263">
        <f>FEMALE_FLOWER_Geom!$M$15</f>
        <v>0.8</v>
      </c>
      <c r="O270" s="76">
        <f>FEMALE_FLOWER_Geom!$L$16</f>
        <v>32</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66" t="s">
        <v>535</v>
      </c>
      <c r="D4" s="367"/>
      <c r="E4" s="368"/>
      <c r="F4" s="125"/>
      <c r="G4" s="366" t="s">
        <v>535</v>
      </c>
      <c r="H4" s="367"/>
      <c r="I4" s="368"/>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66" t="s">
        <v>513</v>
      </c>
      <c r="D5" s="367"/>
      <c r="E5" s="368"/>
      <c r="F5" s="125"/>
      <c r="G5" s="366" t="s">
        <v>517</v>
      </c>
      <c r="H5" s="367"/>
      <c r="I5" s="368"/>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5" t="s">
        <v>846</v>
      </c>
      <c r="D7" s="376"/>
      <c r="E7" s="376"/>
      <c r="F7" s="70"/>
      <c r="G7" s="375" t="s">
        <v>222</v>
      </c>
      <c r="H7" s="376"/>
      <c r="I7" s="376"/>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9" t="s">
        <v>947</v>
      </c>
      <c r="D11" s="379"/>
      <c r="E11" s="379"/>
      <c r="F11" s="234"/>
      <c r="G11" s="379" t="s">
        <v>948</v>
      </c>
      <c r="H11" s="379"/>
      <c r="I11" s="379"/>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69" t="s">
        <v>568</v>
      </c>
      <c r="D4" s="367"/>
      <c r="E4" s="368"/>
      <c r="F4" s="125"/>
      <c r="G4" s="369" t="s">
        <v>606</v>
      </c>
      <c r="H4" s="367"/>
      <c r="I4" s="368"/>
      <c r="J4" s="125"/>
      <c r="K4" s="369" t="s">
        <v>568</v>
      </c>
      <c r="L4" s="367"/>
      <c r="M4" s="367"/>
      <c r="N4" s="367"/>
      <c r="O4" s="368"/>
      <c r="P4" s="125"/>
      <c r="Q4" s="369" t="s">
        <v>568</v>
      </c>
      <c r="R4" s="370"/>
      <c r="S4" s="370"/>
      <c r="T4" s="370"/>
      <c r="U4" s="370"/>
      <c r="V4" s="370"/>
      <c r="W4" s="371"/>
      <c r="X4" s="125"/>
      <c r="Y4" s="369" t="s">
        <v>568</v>
      </c>
      <c r="Z4" s="367"/>
      <c r="AA4" s="368"/>
      <c r="AB4" s="125"/>
      <c r="AC4" s="369" t="s">
        <v>568</v>
      </c>
      <c r="AD4" s="367"/>
      <c r="AE4" s="368"/>
      <c r="AF4" s="125"/>
    </row>
    <row r="5" spans="1:34" ht="16.5" thickBot="1" x14ac:dyDescent="0.25">
      <c r="A5" s="135" t="s">
        <v>445</v>
      </c>
      <c r="B5" s="125"/>
      <c r="C5" s="366" t="s">
        <v>519</v>
      </c>
      <c r="D5" s="367"/>
      <c r="E5" s="368"/>
      <c r="F5" s="125"/>
      <c r="G5" s="369" t="s">
        <v>603</v>
      </c>
      <c r="H5" s="367"/>
      <c r="I5" s="368"/>
      <c r="J5" s="125"/>
      <c r="K5" s="369" t="s">
        <v>504</v>
      </c>
      <c r="L5" s="367"/>
      <c r="M5" s="367"/>
      <c r="N5" s="367"/>
      <c r="O5" s="368"/>
      <c r="P5" s="125"/>
      <c r="Q5" s="369" t="s">
        <v>505</v>
      </c>
      <c r="R5" s="370"/>
      <c r="S5" s="370"/>
      <c r="T5" s="370"/>
      <c r="U5" s="370"/>
      <c r="V5" s="370"/>
      <c r="W5" s="371"/>
      <c r="X5" s="125"/>
      <c r="Y5" s="369" t="s">
        <v>516</v>
      </c>
      <c r="Z5" s="367"/>
      <c r="AA5" s="368"/>
      <c r="AB5" s="125"/>
      <c r="AC5" s="366" t="s">
        <v>515</v>
      </c>
      <c r="AD5" s="367"/>
      <c r="AE5" s="368"/>
      <c r="AF5" s="125"/>
    </row>
    <row r="6" spans="1:34" ht="16.5" thickBot="1" x14ac:dyDescent="0.25">
      <c r="A6" s="125"/>
      <c r="B6" s="125"/>
      <c r="C6" s="366" t="s">
        <v>460</v>
      </c>
      <c r="D6" s="367"/>
      <c r="E6" s="368"/>
      <c r="F6" s="125"/>
      <c r="G6" s="369" t="s">
        <v>591</v>
      </c>
      <c r="H6" s="367"/>
      <c r="I6" s="368"/>
      <c r="J6" s="125"/>
      <c r="K6" s="125"/>
      <c r="L6" s="246">
        <v>1</v>
      </c>
      <c r="M6" s="247">
        <v>2</v>
      </c>
      <c r="N6" s="247">
        <v>3</v>
      </c>
      <c r="O6" s="247">
        <v>4</v>
      </c>
      <c r="P6" s="178" t="s">
        <v>503</v>
      </c>
      <c r="Q6" s="125"/>
      <c r="R6" s="369" t="s">
        <v>543</v>
      </c>
      <c r="S6" s="368"/>
      <c r="T6" s="369" t="s">
        <v>544</v>
      </c>
      <c r="U6" s="368"/>
      <c r="V6" s="125"/>
      <c r="W6" s="244" t="s">
        <v>639</v>
      </c>
      <c r="X6" s="125"/>
      <c r="Y6" s="369" t="s">
        <v>537</v>
      </c>
      <c r="Z6" s="367"/>
      <c r="AA6" s="368"/>
      <c r="AB6" s="125"/>
      <c r="AC6" s="366" t="s">
        <v>786</v>
      </c>
      <c r="AD6" s="367"/>
      <c r="AE6" s="368"/>
      <c r="AF6" s="125"/>
    </row>
    <row r="7" spans="1:34" ht="16.5" thickBot="1" x14ac:dyDescent="0.25">
      <c r="A7" s="125"/>
      <c r="B7" s="125"/>
      <c r="C7" s="125"/>
      <c r="D7" s="125"/>
      <c r="E7" s="125"/>
      <c r="F7" s="125"/>
      <c r="G7" s="158" t="s">
        <v>64</v>
      </c>
      <c r="H7" s="146" t="s">
        <v>426</v>
      </c>
      <c r="I7" s="146" t="s">
        <v>427</v>
      </c>
      <c r="J7" s="125"/>
      <c r="K7" s="375" t="s">
        <v>847</v>
      </c>
      <c r="L7" s="376"/>
      <c r="M7" s="376"/>
      <c r="N7" s="376"/>
      <c r="O7" s="376"/>
      <c r="P7" s="178" t="s">
        <v>440</v>
      </c>
      <c r="Q7" s="397" t="s">
        <v>848</v>
      </c>
      <c r="R7" s="398"/>
      <c r="S7" s="398"/>
      <c r="T7" s="398"/>
      <c r="U7" s="398"/>
      <c r="V7" s="398"/>
      <c r="W7" s="398"/>
      <c r="X7" s="125"/>
      <c r="Y7" s="375" t="s">
        <v>850</v>
      </c>
      <c r="Z7" s="376"/>
      <c r="AA7" s="376"/>
      <c r="AB7" s="125"/>
      <c r="AC7" s="375" t="s">
        <v>851</v>
      </c>
      <c r="AD7" s="376"/>
      <c r="AE7" s="376"/>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392" t="s">
        <v>785</v>
      </c>
      <c r="W9" s="396"/>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9" t="s">
        <v>949</v>
      </c>
      <c r="D11" s="379"/>
      <c r="E11" s="379"/>
      <c r="F11" s="234"/>
      <c r="G11" s="379" t="s">
        <v>950</v>
      </c>
      <c r="H11" s="379"/>
      <c r="I11" s="379"/>
      <c r="J11" s="234"/>
      <c r="K11" s="379" t="s">
        <v>951</v>
      </c>
      <c r="L11" s="379"/>
      <c r="M11" s="379"/>
      <c r="N11" s="379"/>
      <c r="O11" s="379"/>
      <c r="P11" s="228"/>
      <c r="Q11" s="379" t="s">
        <v>952</v>
      </c>
      <c r="R11" s="379"/>
      <c r="S11" s="379"/>
      <c r="T11" s="379"/>
      <c r="U11" s="379"/>
      <c r="V11" s="230"/>
      <c r="W11" s="230"/>
      <c r="X11" s="234"/>
      <c r="Y11" s="379" t="s">
        <v>953</v>
      </c>
      <c r="Z11" s="379"/>
      <c r="AA11" s="379"/>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Q11:U11"/>
    <mergeCell ref="Y7:AA7"/>
    <mergeCell ref="AC7:AE7"/>
    <mergeCell ref="K5:O5"/>
    <mergeCell ref="G6:I6"/>
    <mergeCell ref="T6:U6"/>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50">
        <v>29.7890064400708</v>
      </c>
      <c r="B1" s="350">
        <v>0.74311295834396995</v>
      </c>
      <c r="D1" s="350">
        <v>22.717751746923401</v>
      </c>
      <c r="E1" s="350">
        <v>2.0530204701286601</v>
      </c>
      <c r="F1" s="350"/>
      <c r="H1" s="350"/>
      <c r="I1" s="350"/>
    </row>
    <row r="2" spans="1:9" x14ac:dyDescent="0.2">
      <c r="A2" s="350">
        <v>31.475210761733202</v>
      </c>
      <c r="B2" s="350">
        <v>0.769610454827236</v>
      </c>
      <c r="D2" s="350">
        <v>26.748818734629499</v>
      </c>
      <c r="E2" s="350">
        <v>2.2587968420725102</v>
      </c>
      <c r="F2" s="350"/>
      <c r="H2" s="350"/>
      <c r="I2" s="350"/>
    </row>
    <row r="3" spans="1:9" x14ac:dyDescent="0.2">
      <c r="A3" s="350">
        <v>33.756415387466802</v>
      </c>
      <c r="B3" s="350">
        <v>0.80545795608876403</v>
      </c>
      <c r="D3" s="350">
        <v>28.984481141482</v>
      </c>
      <c r="E3" s="350">
        <v>2.3729220849366</v>
      </c>
      <c r="F3" s="350"/>
      <c r="H3" s="350"/>
      <c r="I3" s="350"/>
    </row>
    <row r="4" spans="1:9" x14ac:dyDescent="0.2">
      <c r="A4" s="350">
        <v>35.372248921271897</v>
      </c>
      <c r="B4" s="350">
        <v>0.83084962590570199</v>
      </c>
      <c r="D4" s="350">
        <v>33.5110700863574</v>
      </c>
      <c r="E4" s="350">
        <v>2.6039936729797599</v>
      </c>
      <c r="F4" s="350"/>
      <c r="H4" s="350"/>
      <c r="I4" s="350"/>
    </row>
    <row r="5" spans="1:9" x14ac:dyDescent="0.2">
      <c r="A5" s="350">
        <v>37.774682722033198</v>
      </c>
      <c r="B5" s="350">
        <v>0.86860215706052202</v>
      </c>
      <c r="D5" s="350">
        <v>42.125410284797198</v>
      </c>
      <c r="E5" s="350">
        <v>3.0437352297763098</v>
      </c>
      <c r="F5" s="350"/>
      <c r="H5" s="350"/>
      <c r="I5" s="350"/>
    </row>
    <row r="6" spans="1:9" x14ac:dyDescent="0.2">
      <c r="A6" s="350">
        <v>40.365010823466299</v>
      </c>
      <c r="B6" s="350">
        <v>0.90930731294018496</v>
      </c>
      <c r="D6" s="350">
        <v>51.471909144024202</v>
      </c>
      <c r="E6" s="350">
        <v>3.5208517429711401</v>
      </c>
      <c r="F6" s="350"/>
      <c r="H6" s="350"/>
      <c r="I6" s="350"/>
    </row>
    <row r="7" spans="1:9" x14ac:dyDescent="0.2">
      <c r="A7" s="350">
        <v>42.945992911297097</v>
      </c>
      <c r="B7" s="350">
        <v>0.94986560289181199</v>
      </c>
      <c r="D7" s="350">
        <v>54.298398562866304</v>
      </c>
      <c r="E7" s="350">
        <v>3.6651372980663099</v>
      </c>
      <c r="F7" s="350"/>
      <c r="H7" s="350"/>
      <c r="I7" s="350"/>
    </row>
    <row r="8" spans="1:9" x14ac:dyDescent="0.2">
      <c r="A8" s="350">
        <v>45.733379544073202</v>
      </c>
      <c r="B8" s="350">
        <v>0.99366739283543604</v>
      </c>
      <c r="D8" s="350">
        <v>57.218750040141302</v>
      </c>
      <c r="E8" s="350">
        <v>3.8142142877634</v>
      </c>
      <c r="F8" s="350"/>
      <c r="H8" s="350"/>
      <c r="I8" s="350"/>
    </row>
    <row r="9" spans="1:9" x14ac:dyDescent="0.2">
      <c r="A9" s="350">
        <v>48.464030644098699</v>
      </c>
      <c r="B9" s="350">
        <v>1.03657762440726</v>
      </c>
      <c r="D9" s="350">
        <v>58.719270112774304</v>
      </c>
      <c r="E9" s="350">
        <v>3.8908122648044801</v>
      </c>
      <c r="F9" s="350"/>
      <c r="H9" s="350"/>
      <c r="I9" s="350"/>
    </row>
    <row r="10" spans="1:9" x14ac:dyDescent="0.2">
      <c r="A10" s="350">
        <v>51.266205076498103</v>
      </c>
      <c r="B10" s="350">
        <v>1.0806117940592499</v>
      </c>
      <c r="D10" s="350">
        <v>61.458671659765798</v>
      </c>
      <c r="E10" s="350">
        <v>4.0306521913937603</v>
      </c>
      <c r="F10" s="350"/>
      <c r="H10" s="350"/>
      <c r="I10" s="350"/>
    </row>
    <row r="11" spans="1:9" x14ac:dyDescent="0.2">
      <c r="A11" s="350">
        <v>54.380852843062598</v>
      </c>
      <c r="B11" s="350">
        <v>1.12955625896241</v>
      </c>
      <c r="D11" s="350">
        <v>64.125831664360902</v>
      </c>
      <c r="E11" s="350">
        <v>4.1668043592473696</v>
      </c>
      <c r="F11" s="350"/>
      <c r="H11" s="350"/>
      <c r="I11" s="350"/>
    </row>
    <row r="12" spans="1:9" x14ac:dyDescent="0.2">
      <c r="A12" s="350">
        <v>57.2832284039171</v>
      </c>
      <c r="B12" s="350">
        <v>1.1751650177758399</v>
      </c>
      <c r="D12" s="350">
        <v>75.632912068099202</v>
      </c>
      <c r="E12" s="350">
        <v>4.1311954590554203</v>
      </c>
      <c r="F12" s="350"/>
      <c r="H12" s="350"/>
      <c r="I12" s="350"/>
    </row>
    <row r="13" spans="1:9" x14ac:dyDescent="0.2">
      <c r="A13" s="350">
        <v>58.9953508358618</v>
      </c>
      <c r="B13" s="350">
        <v>1.2020697988492499</v>
      </c>
      <c r="D13" s="350">
        <v>76.873203643572595</v>
      </c>
      <c r="E13" s="350">
        <v>4.0573292052272301</v>
      </c>
      <c r="F13" s="350"/>
      <c r="H13" s="350"/>
      <c r="I13" s="350"/>
    </row>
    <row r="14" spans="1:9" x14ac:dyDescent="0.2">
      <c r="A14" s="350">
        <v>61.9139896116233</v>
      </c>
      <c r="B14" s="350">
        <v>1.24793412246836</v>
      </c>
      <c r="D14" s="350">
        <v>79.379889947850401</v>
      </c>
      <c r="E14" s="350">
        <v>3.90804210977246</v>
      </c>
      <c r="F14" s="350"/>
      <c r="H14" s="350"/>
      <c r="I14" s="350"/>
    </row>
    <row r="15" spans="1:9" x14ac:dyDescent="0.2">
      <c r="A15" s="350">
        <v>63.593135475987502</v>
      </c>
      <c r="B15" s="350">
        <v>1.2743207003369399</v>
      </c>
      <c r="D15" s="350">
        <v>80.649507204668694</v>
      </c>
      <c r="E15" s="350">
        <v>3.8324293486997201</v>
      </c>
      <c r="F15" s="350"/>
      <c r="H15" s="350"/>
      <c r="I15" s="350"/>
    </row>
    <row r="16" spans="1:9" x14ac:dyDescent="0.2">
      <c r="A16" s="350">
        <v>66.786395868628404</v>
      </c>
      <c r="B16" s="350">
        <v>1.3245005065070099</v>
      </c>
      <c r="D16" s="350">
        <v>83.181697542046393</v>
      </c>
      <c r="E16" s="350">
        <v>3.6816233463847898</v>
      </c>
      <c r="F16" s="350"/>
      <c r="H16" s="350"/>
      <c r="I16" s="350"/>
    </row>
    <row r="17" spans="1:9" x14ac:dyDescent="0.2">
      <c r="A17" s="350">
        <v>69.980642276825094</v>
      </c>
      <c r="B17" s="350">
        <v>1.3746958072072499</v>
      </c>
      <c r="D17" s="350">
        <v>86.700742320080593</v>
      </c>
      <c r="E17" s="350">
        <v>3.47204467960408</v>
      </c>
      <c r="F17" s="350"/>
      <c r="H17" s="350"/>
      <c r="I17" s="350"/>
    </row>
    <row r="18" spans="1:9" x14ac:dyDescent="0.2">
      <c r="A18" s="350">
        <v>73.143544938440598</v>
      </c>
      <c r="B18" s="350">
        <v>1.3173683427952501</v>
      </c>
      <c r="D18" s="350">
        <v>87.726206877025405</v>
      </c>
      <c r="E18" s="350">
        <v>3.4109725682127001</v>
      </c>
      <c r="F18" s="350"/>
      <c r="H18" s="350"/>
      <c r="I18" s="350"/>
    </row>
    <row r="19" spans="1:9" x14ac:dyDescent="0.2">
      <c r="A19" s="350">
        <v>74.674042663259598</v>
      </c>
      <c r="B19" s="350">
        <v>1.2893092178402299</v>
      </c>
      <c r="D19" s="350">
        <v>90.957050943598205</v>
      </c>
      <c r="E19" s="350">
        <v>3.2185578549145899</v>
      </c>
      <c r="F19" s="350"/>
      <c r="H19" s="350"/>
      <c r="I19" s="350"/>
    </row>
    <row r="20" spans="1:9" x14ac:dyDescent="0.2">
      <c r="A20" s="350">
        <v>77.518078337478002</v>
      </c>
      <c r="B20" s="350">
        <v>1.2371685638129</v>
      </c>
      <c r="D20" s="350">
        <v>93.659778093980904</v>
      </c>
      <c r="E20" s="350">
        <v>3.0575954379584598</v>
      </c>
      <c r="F20" s="350"/>
      <c r="H20" s="350"/>
      <c r="I20" s="350"/>
    </row>
    <row r="21" spans="1:9" x14ac:dyDescent="0.2">
      <c r="A21" s="350">
        <v>80.221635740985903</v>
      </c>
      <c r="B21" s="350">
        <v>1.1876033447485901</v>
      </c>
      <c r="D21" s="350">
        <v>95.620804623601103</v>
      </c>
      <c r="E21" s="350">
        <v>2.9408054135277499</v>
      </c>
      <c r="F21" s="350"/>
      <c r="H21" s="350"/>
      <c r="I21" s="350"/>
    </row>
    <row r="22" spans="1:9" x14ac:dyDescent="0.2">
      <c r="A22" s="350">
        <v>81.607173466082997</v>
      </c>
      <c r="B22" s="350">
        <v>1.16220181978847</v>
      </c>
      <c r="D22" s="350">
        <v>97.270148297100704</v>
      </c>
      <c r="E22" s="350">
        <v>2.8425778347504398</v>
      </c>
      <c r="F22" s="350"/>
      <c r="H22" s="350"/>
      <c r="I22" s="350"/>
    </row>
    <row r="23" spans="1:9" x14ac:dyDescent="0.2">
      <c r="A23" s="350">
        <v>84.404909119569396</v>
      </c>
      <c r="B23" s="350">
        <v>1.1109099994745599</v>
      </c>
      <c r="D23" s="350">
        <v>98.968648130162904</v>
      </c>
      <c r="E23" s="350">
        <v>2.7414227335814001</v>
      </c>
      <c r="F23" s="350"/>
      <c r="H23" s="350"/>
      <c r="I23" s="350"/>
    </row>
    <row r="24" spans="1:9" x14ac:dyDescent="0.2">
      <c r="A24" s="350">
        <v>85.593669810516403</v>
      </c>
      <c r="B24" s="350">
        <v>1.08911605347386</v>
      </c>
      <c r="D24" s="350">
        <v>99.400574501829695</v>
      </c>
      <c r="E24" s="350">
        <v>2.7156991185576902</v>
      </c>
      <c r="F24" s="350"/>
      <c r="H24" s="350"/>
      <c r="I24" s="350"/>
    </row>
    <row r="25" spans="1:9" x14ac:dyDescent="0.2">
      <c r="A25" s="350">
        <v>86.578818952976405</v>
      </c>
      <c r="B25" s="350">
        <v>1.0710549858620899</v>
      </c>
      <c r="D25" s="350">
        <v>99.815029516363794</v>
      </c>
      <c r="E25" s="350">
        <v>2.69101601991433</v>
      </c>
      <c r="F25" s="350"/>
      <c r="H25" s="350"/>
      <c r="I25" s="350"/>
    </row>
    <row r="26" spans="1:9" x14ac:dyDescent="0.2">
      <c r="A26" s="350">
        <v>89.141663391245203</v>
      </c>
      <c r="B26" s="350">
        <v>1.0240695044938299</v>
      </c>
      <c r="D26" s="350">
        <v>27.791923335628798</v>
      </c>
      <c r="E26" s="350">
        <v>2.3120448483711402</v>
      </c>
      <c r="F26" s="350"/>
      <c r="H26" s="350"/>
      <c r="I26" s="350"/>
    </row>
    <row r="27" spans="1:9" x14ac:dyDescent="0.2">
      <c r="A27" s="350">
        <v>91.241660844604993</v>
      </c>
      <c r="B27" s="350">
        <v>0.98556955118224099</v>
      </c>
      <c r="D27" s="350">
        <v>34.415315777717502</v>
      </c>
      <c r="E27" s="350">
        <v>2.65015326255776</v>
      </c>
      <c r="F27" s="350"/>
      <c r="H27" s="350"/>
      <c r="I27" s="350"/>
    </row>
    <row r="28" spans="1:9" x14ac:dyDescent="0.2">
      <c r="A28" s="350">
        <v>93.191448376706802</v>
      </c>
      <c r="B28" s="350">
        <v>0.94982344642704097</v>
      </c>
      <c r="D28" s="350">
        <v>37.606090279106802</v>
      </c>
      <c r="E28" s="350">
        <v>2.8130347037715402</v>
      </c>
      <c r="F28" s="350"/>
      <c r="H28" s="350"/>
      <c r="I28" s="350"/>
    </row>
    <row r="29" spans="1:9" x14ac:dyDescent="0.2">
      <c r="A29" s="350">
        <v>94.004134775911197</v>
      </c>
      <c r="B29" s="350">
        <v>0.93492419577496</v>
      </c>
      <c r="D29" s="350">
        <v>63.031645411782797</v>
      </c>
      <c r="E29" s="350">
        <v>4.1109487562586304</v>
      </c>
      <c r="F29" s="350"/>
      <c r="H29" s="350"/>
      <c r="I29" s="350"/>
    </row>
    <row r="30" spans="1:9" x14ac:dyDescent="0.2">
      <c r="A30" s="350">
        <v>95.870935627990207</v>
      </c>
      <c r="B30" s="350">
        <v>0.90069951348684496</v>
      </c>
      <c r="D30" s="350">
        <v>67.045263471322997</v>
      </c>
      <c r="E30" s="350">
        <v>4.3158344019646799</v>
      </c>
      <c r="F30" s="350"/>
      <c r="H30" s="350"/>
      <c r="I30" s="350"/>
    </row>
    <row r="31" spans="1:9" x14ac:dyDescent="0.2">
      <c r="A31" s="350">
        <v>96.586941651337</v>
      </c>
      <c r="B31" s="350">
        <v>0.88757273639215395</v>
      </c>
      <c r="D31" s="350">
        <v>69.118265053362805</v>
      </c>
      <c r="E31" s="350">
        <v>4.4216561970097601</v>
      </c>
      <c r="F31" s="350"/>
      <c r="H31" s="350"/>
      <c r="I31" s="350"/>
    </row>
    <row r="32" spans="1:9" x14ac:dyDescent="0.2">
      <c r="A32" s="350">
        <v>98.580421404405101</v>
      </c>
      <c r="B32" s="350">
        <v>0.85102560758590595</v>
      </c>
      <c r="D32" s="350">
        <v>73.210010990984401</v>
      </c>
      <c r="E32" s="350">
        <v>4.2754926787591501</v>
      </c>
      <c r="H32" s="350"/>
      <c r="I32" s="350"/>
    </row>
    <row r="33" spans="1:9" x14ac:dyDescent="0.2">
      <c r="A33" s="350">
        <v>99.121719229595598</v>
      </c>
      <c r="B33" s="350">
        <v>0.84110181412408003</v>
      </c>
      <c r="D33" s="350">
        <v>75.127839426161202</v>
      </c>
      <c r="E33" s="350">
        <v>4.1612753408419501</v>
      </c>
      <c r="H33" s="350"/>
      <c r="I33" s="350"/>
    </row>
    <row r="34" spans="1:9" x14ac:dyDescent="0.2">
      <c r="A34" s="350">
        <v>33.572404429403299</v>
      </c>
      <c r="B34" s="350">
        <v>0.80256635531919496</v>
      </c>
      <c r="D34" s="350">
        <v>80.927574084227402</v>
      </c>
      <c r="E34" s="350">
        <v>3.815868921206</v>
      </c>
      <c r="H34" s="350"/>
      <c r="I34" s="350"/>
    </row>
    <row r="35" spans="1:9" x14ac:dyDescent="0.2">
      <c r="A35" s="350">
        <v>35.819133618857798</v>
      </c>
      <c r="B35" s="350">
        <v>0.83787209972490895</v>
      </c>
      <c r="D35" s="350">
        <v>84.538410796211494</v>
      </c>
      <c r="E35" s="350">
        <v>3.6008235348033999</v>
      </c>
      <c r="H35" s="350"/>
      <c r="I35" s="350"/>
    </row>
    <row r="36" spans="1:9" x14ac:dyDescent="0.2">
      <c r="A36" s="350">
        <v>39.377432661210598</v>
      </c>
      <c r="B36" s="350">
        <v>0.89378822753331</v>
      </c>
      <c r="D36" s="350">
        <v>89.733081574098094</v>
      </c>
      <c r="E36" s="350">
        <v>3.2914520306981498</v>
      </c>
      <c r="H36" s="350"/>
      <c r="I36" s="350"/>
    </row>
    <row r="37" spans="1:9" x14ac:dyDescent="0.2">
      <c r="A37" s="350">
        <v>41.645022092809697</v>
      </c>
      <c r="B37" s="350">
        <v>0.92942177574415297</v>
      </c>
      <c r="D37" s="350">
        <v>92.544195435738303</v>
      </c>
      <c r="E37" s="350">
        <v>3.1240345829382399</v>
      </c>
      <c r="H37" s="350"/>
      <c r="I37" s="350"/>
    </row>
    <row r="38" spans="1:9" x14ac:dyDescent="0.2">
      <c r="A38" s="350">
        <v>44.939680410216702</v>
      </c>
      <c r="B38" s="350">
        <v>0.98119497787483401</v>
      </c>
      <c r="D38" s="350">
        <v>93.700186318495895</v>
      </c>
      <c r="E38" s="350">
        <v>3.0551889036984599</v>
      </c>
      <c r="H38" s="350"/>
      <c r="I38" s="350"/>
    </row>
    <row r="39" spans="1:9" x14ac:dyDescent="0.2">
      <c r="A39" s="350">
        <v>48.334179462503997</v>
      </c>
      <c r="B39" s="350">
        <v>1.03453710583934</v>
      </c>
      <c r="D39" s="350">
        <v>96.393793424133506</v>
      </c>
      <c r="E39" s="350">
        <v>2.89476963607382</v>
      </c>
      <c r="H39" s="350"/>
      <c r="I39" s="350"/>
    </row>
    <row r="40" spans="1:9" x14ac:dyDescent="0.2">
      <c r="A40" s="350">
        <v>52.322639416172301</v>
      </c>
      <c r="B40" s="350">
        <v>1.09721290511128</v>
      </c>
      <c r="D40" s="350">
        <v>97.289527868652797</v>
      </c>
      <c r="E40" s="350">
        <v>2.8414236736002301</v>
      </c>
    </row>
    <row r="41" spans="1:9" x14ac:dyDescent="0.2">
      <c r="A41" s="350">
        <v>54.613248443963897</v>
      </c>
      <c r="B41" s="350">
        <v>1.1332081898337101</v>
      </c>
      <c r="D41" s="350">
        <v>99.859022351148496</v>
      </c>
      <c r="E41" s="350">
        <v>2.6883960021982598</v>
      </c>
    </row>
    <row r="42" spans="1:9" x14ac:dyDescent="0.2">
      <c r="A42" s="350">
        <v>58.312169393365998</v>
      </c>
      <c r="B42" s="350">
        <v>1.1913340904671801</v>
      </c>
      <c r="D42" s="350">
        <v>40.486902124706099</v>
      </c>
      <c r="E42" s="350">
        <v>2.9600932894135701</v>
      </c>
    </row>
    <row r="43" spans="1:9" x14ac:dyDescent="0.2">
      <c r="A43" s="350">
        <v>62.619762020591402</v>
      </c>
      <c r="B43" s="350">
        <v>1.25902483175215</v>
      </c>
      <c r="D43" s="350">
        <v>47.251843777604599</v>
      </c>
      <c r="E43" s="350">
        <v>3.3054274537901001</v>
      </c>
    </row>
    <row r="44" spans="1:9" x14ac:dyDescent="0.2">
      <c r="A44" s="350">
        <v>66.868973458557505</v>
      </c>
      <c r="B44" s="350">
        <v>1.32579815434876</v>
      </c>
      <c r="D44" s="350">
        <v>54.639066625585301</v>
      </c>
      <c r="E44" s="350">
        <v>3.6825275915536801</v>
      </c>
    </row>
    <row r="45" spans="1:9" x14ac:dyDescent="0.2">
      <c r="A45" s="350">
        <v>69.126274674582305</v>
      </c>
      <c r="B45" s="350">
        <v>1.36127003060058</v>
      </c>
      <c r="D45" s="350">
        <v>58.909069086268197</v>
      </c>
      <c r="E45" s="350">
        <v>3.9005010504990199</v>
      </c>
    </row>
    <row r="46" spans="1:9" x14ac:dyDescent="0.2">
      <c r="A46" s="350">
        <v>73.970919487206103</v>
      </c>
      <c r="B46" s="350">
        <v>1.3021998094012199</v>
      </c>
      <c r="D46" s="350">
        <v>66.7593573397467</v>
      </c>
      <c r="E46" s="350">
        <v>4.3012395746765897</v>
      </c>
    </row>
    <row r="47" spans="1:9" x14ac:dyDescent="0.2">
      <c r="A47" s="350">
        <v>78.170493864291899</v>
      </c>
      <c r="B47" s="350">
        <v>1.22520761248798</v>
      </c>
      <c r="D47" s="350">
        <v>75.128546667401693</v>
      </c>
      <c r="E47" s="350">
        <v>4.1612332206969596</v>
      </c>
    </row>
    <row r="48" spans="1:9" x14ac:dyDescent="0.2">
      <c r="A48" s="350">
        <v>82.0751382177897</v>
      </c>
      <c r="B48" s="350">
        <v>1.1536224660071801</v>
      </c>
      <c r="D48" s="350">
        <v>82.403706523973199</v>
      </c>
      <c r="E48" s="350">
        <v>3.7279570336833698</v>
      </c>
    </row>
    <row r="49" spans="1:5" x14ac:dyDescent="0.2">
      <c r="A49" s="350">
        <v>83.587971439007106</v>
      </c>
      <c r="B49" s="350">
        <v>1.12588719028486</v>
      </c>
      <c r="D49" s="350">
        <v>89.838840687014596</v>
      </c>
      <c r="E49" s="350">
        <v>3.2851534879733402</v>
      </c>
    </row>
    <row r="50" spans="1:5" x14ac:dyDescent="0.2">
      <c r="A50" s="350">
        <v>87.104119586936605</v>
      </c>
      <c r="B50" s="350">
        <v>1.06142447423949</v>
      </c>
      <c r="D50" s="350">
        <v>91.9167844375078</v>
      </c>
      <c r="E50" s="350">
        <v>3.1614003934995298</v>
      </c>
    </row>
    <row r="51" spans="1:5" x14ac:dyDescent="0.2">
      <c r="A51" s="350">
        <v>90.452332974931906</v>
      </c>
      <c r="B51" s="350">
        <v>1.00004056212624</v>
      </c>
      <c r="D51" s="350">
        <v>97.580587851619697</v>
      </c>
      <c r="E51" s="350">
        <v>2.8240894346146401</v>
      </c>
    </row>
    <row r="52" spans="1:5" x14ac:dyDescent="0.2">
      <c r="A52" s="350">
        <v>93.3306985055398</v>
      </c>
      <c r="B52" s="350">
        <v>0.94727052739843698</v>
      </c>
      <c r="D52" s="350">
        <v>98.9751233994009</v>
      </c>
      <c r="E52" s="350">
        <v>2.7410370953245602</v>
      </c>
    </row>
    <row r="53" spans="1:5" x14ac:dyDescent="0.2">
      <c r="A53" s="350">
        <v>96.062852581970503</v>
      </c>
      <c r="B53" s="350">
        <v>0.897181035997207</v>
      </c>
    </row>
    <row r="54" spans="1:5" x14ac:dyDescent="0.2">
      <c r="A54" s="350">
        <v>97.011531119431297</v>
      </c>
      <c r="B54" s="350">
        <v>0.87978859614375904</v>
      </c>
    </row>
    <row r="55" spans="1:5" x14ac:dyDescent="0.2">
      <c r="A55" s="350">
        <v>99.4414151349538</v>
      </c>
      <c r="B55" s="350">
        <v>0.83524072252584602</v>
      </c>
    </row>
    <row r="56" spans="1:5" x14ac:dyDescent="0.2">
      <c r="A56" s="350">
        <v>40.349054570953001</v>
      </c>
      <c r="B56" s="350">
        <v>0.90905657182926203</v>
      </c>
    </row>
    <row r="57" spans="1:5" x14ac:dyDescent="0.2">
      <c r="A57" s="350">
        <v>46.591276275104903</v>
      </c>
      <c r="B57" s="350">
        <v>1.0071486271802199</v>
      </c>
    </row>
    <row r="58" spans="1:5" x14ac:dyDescent="0.2">
      <c r="A58" s="350">
        <v>53.163201413145302</v>
      </c>
      <c r="B58" s="350">
        <v>1.1104217364922799</v>
      </c>
    </row>
    <row r="59" spans="1:5" x14ac:dyDescent="0.2">
      <c r="A59" s="350">
        <v>57.025677024111602</v>
      </c>
      <c r="B59" s="350">
        <v>1.1711177818074601</v>
      </c>
    </row>
    <row r="60" spans="1:5" x14ac:dyDescent="0.2">
      <c r="A60" s="350">
        <v>65.114748849060305</v>
      </c>
      <c r="B60" s="350">
        <v>1.2982317676280899</v>
      </c>
    </row>
    <row r="61" spans="1:5" x14ac:dyDescent="0.2">
      <c r="A61" s="350">
        <v>69.223002683121706</v>
      </c>
      <c r="B61" s="350">
        <v>1.3627900421633401</v>
      </c>
    </row>
    <row r="62" spans="1:5" x14ac:dyDescent="0.2">
      <c r="A62" s="350">
        <v>77.755380599419695</v>
      </c>
      <c r="B62" s="350">
        <v>1.23281802234397</v>
      </c>
    </row>
    <row r="63" spans="1:5" x14ac:dyDescent="0.2">
      <c r="A63" s="350">
        <v>85.517241645260498</v>
      </c>
      <c r="B63" s="350">
        <v>1.09051723650355</v>
      </c>
    </row>
    <row r="64" spans="1:5" x14ac:dyDescent="0.2">
      <c r="A64" s="350">
        <v>92.056286271945496</v>
      </c>
      <c r="B64" s="350">
        <v>0.970634751680998</v>
      </c>
    </row>
    <row r="65" spans="1:2" x14ac:dyDescent="0.2">
      <c r="A65" s="350">
        <v>93.988405637014694</v>
      </c>
      <c r="B65" s="350">
        <v>0.93521256332139702</v>
      </c>
    </row>
    <row r="66" spans="1:2" x14ac:dyDescent="0.2">
      <c r="A66" s="350">
        <v>98.798808177378902</v>
      </c>
      <c r="B66" s="350">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3" customWidth="1"/>
    <col min="2" max="2" width="1.42578125" style="313" customWidth="1"/>
    <col min="3" max="9" width="21.42578125" style="313" customWidth="1"/>
    <col min="10" max="16384" width="11.42578125" style="313"/>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57" t="s">
        <v>1094</v>
      </c>
      <c r="B2" s="357"/>
      <c r="C2" s="357"/>
      <c r="D2" s="357"/>
      <c r="E2" s="357"/>
      <c r="F2" s="357"/>
      <c r="G2" s="357"/>
      <c r="H2" s="357"/>
      <c r="I2" s="357"/>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1" t="s">
        <v>1076</v>
      </c>
      <c r="B4" s="85"/>
      <c r="C4" s="311" t="s">
        <v>1077</v>
      </c>
      <c r="D4" s="311" t="s">
        <v>1078</v>
      </c>
      <c r="E4" s="311" t="s">
        <v>1079</v>
      </c>
      <c r="F4" s="311" t="s">
        <v>1080</v>
      </c>
      <c r="G4" s="311" t="s">
        <v>1081</v>
      </c>
      <c r="H4" s="311" t="s">
        <v>1082</v>
      </c>
      <c r="I4" s="311"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1" t="s">
        <v>1062</v>
      </c>
      <c r="B6" s="85"/>
      <c r="C6" s="312">
        <v>1</v>
      </c>
      <c r="D6" s="312">
        <v>30</v>
      </c>
      <c r="E6" s="312">
        <v>50</v>
      </c>
      <c r="F6" s="312">
        <v>100</v>
      </c>
      <c r="G6" s="312">
        <v>200</v>
      </c>
      <c r="H6" s="312">
        <v>300</v>
      </c>
      <c r="I6" s="312">
        <v>600</v>
      </c>
      <c r="J6" s="85"/>
      <c r="K6" s="85"/>
      <c r="L6" s="85"/>
      <c r="M6" s="85"/>
      <c r="N6" s="85"/>
      <c r="O6" s="85"/>
      <c r="P6" s="85"/>
      <c r="Q6" s="85"/>
      <c r="R6" s="85"/>
      <c r="S6" s="85"/>
      <c r="T6" s="85"/>
      <c r="U6" s="85"/>
      <c r="V6" s="85"/>
      <c r="W6" s="85"/>
      <c r="X6" s="85"/>
      <c r="Y6" s="85"/>
      <c r="Z6" s="85"/>
      <c r="AA6" s="85"/>
    </row>
    <row r="7" spans="1:27" x14ac:dyDescent="0.2">
      <c r="A7" s="314" t="s">
        <v>463</v>
      </c>
      <c r="B7" s="85"/>
      <c r="C7" s="312">
        <v>0</v>
      </c>
      <c r="D7" s="312"/>
      <c r="E7" s="312"/>
      <c r="F7" s="312"/>
      <c r="G7" s="312"/>
      <c r="H7" s="312"/>
      <c r="I7" s="312"/>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5" t="s">
        <v>1063</v>
      </c>
      <c r="B9" s="85"/>
      <c r="C9" s="316" t="s">
        <v>1064</v>
      </c>
      <c r="D9" s="316" t="s">
        <v>1065</v>
      </c>
      <c r="E9" s="316" t="s">
        <v>1066</v>
      </c>
      <c r="F9" s="316"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7" t="s">
        <v>1073</v>
      </c>
      <c r="B11" s="85"/>
      <c r="C11" s="316">
        <v>5</v>
      </c>
      <c r="D11" s="316">
        <v>15</v>
      </c>
      <c r="E11" s="316">
        <v>80</v>
      </c>
      <c r="F11" s="316">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7" t="s">
        <v>1088</v>
      </c>
      <c r="B12" s="85"/>
      <c r="C12" s="346">
        <f>C11</f>
        <v>5</v>
      </c>
      <c r="D12" s="346">
        <f>C12+D11</f>
        <v>20</v>
      </c>
      <c r="E12" s="346">
        <f>D12+E11</f>
        <v>100</v>
      </c>
      <c r="F12" s="346">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4" t="s">
        <v>1098</v>
      </c>
      <c r="B14" s="85"/>
      <c r="C14" s="318" t="s">
        <v>1068</v>
      </c>
      <c r="D14" s="319" t="s">
        <v>1024</v>
      </c>
      <c r="E14" s="319"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20" t="s">
        <v>1074</v>
      </c>
      <c r="B16" s="85"/>
      <c r="C16" s="319">
        <v>12</v>
      </c>
      <c r="D16" s="319">
        <v>4</v>
      </c>
      <c r="E16" s="319">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7" t="s">
        <v>1099</v>
      </c>
      <c r="B17" s="85"/>
      <c r="C17" s="346">
        <f>C16</f>
        <v>12</v>
      </c>
      <c r="D17" s="346">
        <f>C17+D16</f>
        <v>16</v>
      </c>
      <c r="E17" s="346">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4" t="s">
        <v>1100</v>
      </c>
      <c r="B19" s="85"/>
      <c r="C19" s="318" t="s">
        <v>1068</v>
      </c>
      <c r="D19" s="319" t="s">
        <v>1025</v>
      </c>
      <c r="E19" s="319"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20" t="s">
        <v>1074</v>
      </c>
      <c r="B21" s="85"/>
      <c r="C21" s="319">
        <v>12</v>
      </c>
      <c r="D21" s="319">
        <v>22</v>
      </c>
      <c r="E21" s="319">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7" t="s">
        <v>1099</v>
      </c>
      <c r="B22" s="85"/>
      <c r="C22" s="346">
        <f>C21</f>
        <v>12</v>
      </c>
      <c r="D22" s="346">
        <f>C22+D21</f>
        <v>34</v>
      </c>
      <c r="E22" s="346">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5" t="s">
        <v>325</v>
      </c>
      <c r="B24" s="85"/>
      <c r="C24" s="316" t="s">
        <v>1069</v>
      </c>
      <c r="D24" s="316"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7" t="s">
        <v>1075</v>
      </c>
      <c r="B26" s="85"/>
      <c r="C26" s="316">
        <v>60</v>
      </c>
      <c r="D26" s="316">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7" t="s">
        <v>1088</v>
      </c>
      <c r="B27" s="85"/>
      <c r="C27" s="346">
        <f>C26</f>
        <v>60</v>
      </c>
      <c r="D27" s="346">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5" t="s">
        <v>64</v>
      </c>
      <c r="B29" s="85"/>
      <c r="C29" s="316" t="s">
        <v>1071</v>
      </c>
      <c r="D29" s="316"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7" t="s">
        <v>1073</v>
      </c>
      <c r="B31" s="85"/>
      <c r="C31" s="316">
        <v>40</v>
      </c>
      <c r="D31" s="316">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7" t="s">
        <v>1088</v>
      </c>
      <c r="B32" s="85"/>
      <c r="C32" s="346">
        <f>C31</f>
        <v>40</v>
      </c>
      <c r="D32" s="346">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M20" sqref="M20:Q20"/>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58" t="s">
        <v>309</v>
      </c>
      <c r="D2" s="358"/>
      <c r="E2" s="358"/>
      <c r="F2" s="358"/>
      <c r="G2" s="358"/>
      <c r="H2" s="358"/>
      <c r="I2" s="358"/>
      <c r="J2" s="358"/>
      <c r="K2" s="358"/>
      <c r="L2" s="358"/>
      <c r="M2" s="358"/>
      <c r="N2" s="358"/>
      <c r="O2" s="358"/>
      <c r="P2" s="358"/>
      <c r="Q2" s="358"/>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59" t="s">
        <v>470</v>
      </c>
      <c r="J4" s="360"/>
      <c r="K4" s="361"/>
      <c r="L4" s="285"/>
      <c r="M4" s="359" t="s">
        <v>621</v>
      </c>
      <c r="N4" s="360"/>
      <c r="O4" s="361"/>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8" t="s">
        <v>1102</v>
      </c>
      <c r="F7" s="285"/>
      <c r="G7" s="147">
        <v>152</v>
      </c>
      <c r="H7" s="285"/>
      <c r="I7" s="147">
        <v>1</v>
      </c>
      <c r="J7" s="285"/>
      <c r="K7" s="133">
        <v>20</v>
      </c>
      <c r="L7" s="285"/>
      <c r="M7" s="147">
        <v>1</v>
      </c>
      <c r="N7" s="285"/>
      <c r="O7" s="133">
        <v>10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58" t="s">
        <v>492</v>
      </c>
      <c r="D14" s="358"/>
      <c r="E14" s="358"/>
      <c r="F14" s="358"/>
      <c r="G14" s="358"/>
      <c r="H14" s="358"/>
      <c r="I14" s="358"/>
      <c r="J14" s="358"/>
      <c r="K14" s="358"/>
      <c r="L14" s="358"/>
      <c r="M14" s="358"/>
      <c r="N14" s="358"/>
      <c r="O14" s="358"/>
      <c r="P14" s="358"/>
      <c r="Q14" s="358"/>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59" t="s">
        <v>480</v>
      </c>
      <c r="N16" s="360"/>
      <c r="O16" s="362"/>
      <c r="P16" s="362"/>
      <c r="Q16" s="363"/>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59" t="s">
        <v>502</v>
      </c>
      <c r="N17" s="360"/>
      <c r="O17" s="362"/>
      <c r="P17" s="362"/>
      <c r="Q17" s="363"/>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152</v>
      </c>
      <c r="F19" s="285"/>
      <c r="G19" s="147">
        <v>17</v>
      </c>
      <c r="H19" s="285"/>
      <c r="I19" s="147">
        <v>1</v>
      </c>
      <c r="J19" s="285"/>
      <c r="K19" s="147">
        <v>4</v>
      </c>
      <c r="L19" s="285"/>
      <c r="M19" s="147">
        <v>30</v>
      </c>
      <c r="N19" s="285"/>
      <c r="O19" s="147">
        <v>20</v>
      </c>
      <c r="P19" s="285"/>
      <c r="Q19" s="147">
        <v>10</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64" t="s">
        <v>874</v>
      </c>
      <c r="N20" s="365"/>
      <c r="O20" s="365"/>
      <c r="P20" s="365"/>
      <c r="Q20" s="365"/>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58" t="s">
        <v>1017</v>
      </c>
      <c r="D25" s="358"/>
      <c r="E25" s="358"/>
      <c r="F25" s="358"/>
      <c r="G25" s="358"/>
      <c r="H25" s="358"/>
      <c r="I25" s="358"/>
      <c r="J25" s="358"/>
      <c r="K25" s="358"/>
      <c r="L25" s="358"/>
      <c r="M25" s="358"/>
      <c r="N25" s="358"/>
      <c r="O25" s="358"/>
      <c r="P25" s="358"/>
      <c r="Q25" s="358"/>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300"/>
      <c r="D28" s="285"/>
      <c r="E28" s="301"/>
      <c r="F28" s="285"/>
      <c r="G28" s="352"/>
      <c r="H28" s="285"/>
      <c r="I28" s="353"/>
      <c r="J28" s="285"/>
      <c r="K28" s="302"/>
      <c r="L28" s="285"/>
      <c r="M28" s="301"/>
      <c r="N28" s="285"/>
      <c r="O28" s="301"/>
      <c r="P28" s="285"/>
      <c r="Q28" s="285"/>
      <c r="R28" s="285"/>
      <c r="S28" s="285"/>
      <c r="T28" s="285"/>
      <c r="U28" s="285"/>
      <c r="V28" s="285"/>
      <c r="W28" s="285"/>
      <c r="X28" s="285"/>
      <c r="Y28" s="285"/>
      <c r="Z28" s="285"/>
    </row>
    <row r="29" spans="1:26" x14ac:dyDescent="0.2">
      <c r="A29" s="285"/>
      <c r="B29" s="303" t="s">
        <v>1020</v>
      </c>
      <c r="C29" s="303">
        <v>122</v>
      </c>
      <c r="D29" s="285"/>
      <c r="E29" s="303">
        <v>28</v>
      </c>
      <c r="F29" s="285"/>
      <c r="G29" s="303">
        <v>72</v>
      </c>
      <c r="H29" s="285"/>
      <c r="I29" s="303">
        <v>89</v>
      </c>
      <c r="J29" s="285"/>
      <c r="K29" s="303">
        <v>50</v>
      </c>
      <c r="L29" s="285"/>
      <c r="M29" s="303">
        <v>28</v>
      </c>
      <c r="N29" s="285"/>
      <c r="O29" s="303">
        <v>28</v>
      </c>
      <c r="P29" s="285"/>
      <c r="Q29" s="285"/>
      <c r="R29" s="285"/>
      <c r="S29" s="285"/>
      <c r="T29" s="285"/>
      <c r="U29" s="285"/>
      <c r="V29" s="285"/>
      <c r="W29" s="285"/>
      <c r="X29" s="285"/>
      <c r="Y29" s="285"/>
      <c r="Z29" s="285"/>
    </row>
    <row r="30" spans="1:26" x14ac:dyDescent="0.2">
      <c r="A30" s="285"/>
      <c r="B30" s="303" t="s">
        <v>1021</v>
      </c>
      <c r="C30" s="303">
        <v>160</v>
      </c>
      <c r="D30" s="285"/>
      <c r="E30" s="303">
        <v>228</v>
      </c>
      <c r="F30" s="285"/>
      <c r="G30" s="303">
        <v>48</v>
      </c>
      <c r="H30" s="285"/>
      <c r="I30" s="303">
        <v>59</v>
      </c>
      <c r="J30" s="285"/>
      <c r="K30" s="303">
        <v>200</v>
      </c>
      <c r="L30" s="285"/>
      <c r="M30" s="303">
        <v>228</v>
      </c>
      <c r="N30" s="285"/>
      <c r="O30" s="303">
        <v>228</v>
      </c>
      <c r="P30" s="285"/>
      <c r="Q30" s="285"/>
      <c r="R30" s="285"/>
      <c r="S30" s="285"/>
      <c r="T30" s="285"/>
      <c r="U30" s="285"/>
      <c r="V30" s="285"/>
      <c r="W30" s="285"/>
      <c r="X30" s="285"/>
      <c r="Y30" s="285"/>
      <c r="Z30" s="285"/>
    </row>
    <row r="31" spans="1:26" x14ac:dyDescent="0.2">
      <c r="A31" s="285"/>
      <c r="B31" s="303" t="s">
        <v>1022</v>
      </c>
      <c r="C31" s="303">
        <v>0</v>
      </c>
      <c r="D31" s="285"/>
      <c r="E31" s="303">
        <v>28</v>
      </c>
      <c r="F31" s="285"/>
      <c r="G31" s="303">
        <v>24</v>
      </c>
      <c r="H31" s="285"/>
      <c r="I31" s="303">
        <v>29</v>
      </c>
      <c r="J31" s="285"/>
      <c r="K31" s="303">
        <v>50</v>
      </c>
      <c r="L31" s="285"/>
      <c r="M31" s="303">
        <v>28</v>
      </c>
      <c r="N31" s="285"/>
      <c r="O31" s="303">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4"/>
      <c r="D34" s="285"/>
      <c r="E34" s="305"/>
      <c r="F34" s="285"/>
      <c r="G34" s="304"/>
      <c r="H34" s="285"/>
      <c r="I34" s="306"/>
      <c r="J34" s="285"/>
      <c r="K34" s="306"/>
      <c r="L34" s="285"/>
      <c r="M34" s="351"/>
      <c r="N34" s="285"/>
      <c r="O34" s="285"/>
      <c r="P34" s="285"/>
      <c r="Q34" s="285"/>
      <c r="R34" s="285"/>
      <c r="S34" s="285"/>
      <c r="T34" s="285"/>
      <c r="U34" s="285"/>
      <c r="V34" s="285"/>
      <c r="W34" s="285"/>
      <c r="X34" s="285"/>
      <c r="Y34" s="285"/>
      <c r="Z34" s="285"/>
    </row>
    <row r="35" spans="1:26" x14ac:dyDescent="0.2">
      <c r="A35" s="285"/>
      <c r="B35" s="303" t="s">
        <v>1020</v>
      </c>
      <c r="C35" s="303">
        <v>255</v>
      </c>
      <c r="D35" s="285"/>
      <c r="E35" s="303">
        <v>115</v>
      </c>
      <c r="F35" s="285"/>
      <c r="G35" s="303">
        <v>255</v>
      </c>
      <c r="H35" s="285"/>
      <c r="I35" s="303">
        <v>255</v>
      </c>
      <c r="J35" s="285"/>
      <c r="K35" s="303">
        <v>255</v>
      </c>
      <c r="L35" s="285"/>
      <c r="M35" s="303">
        <v>140</v>
      </c>
      <c r="N35" s="285"/>
      <c r="O35" s="285"/>
      <c r="P35" s="285"/>
      <c r="Q35" s="285"/>
      <c r="R35" s="285"/>
      <c r="S35" s="285"/>
      <c r="T35" s="285"/>
      <c r="U35" s="285"/>
      <c r="V35" s="285"/>
      <c r="W35" s="285"/>
      <c r="X35" s="285"/>
      <c r="Y35" s="285"/>
      <c r="Z35" s="285"/>
    </row>
    <row r="36" spans="1:26" x14ac:dyDescent="0.2">
      <c r="A36" s="285"/>
      <c r="B36" s="303" t="s">
        <v>1021</v>
      </c>
      <c r="C36" s="303">
        <v>179</v>
      </c>
      <c r="D36" s="285"/>
      <c r="E36" s="303">
        <v>105</v>
      </c>
      <c r="F36" s="285"/>
      <c r="G36" s="303">
        <v>179</v>
      </c>
      <c r="H36" s="285"/>
      <c r="I36" s="303">
        <v>255</v>
      </c>
      <c r="J36" s="285"/>
      <c r="K36" s="303">
        <v>255</v>
      </c>
      <c r="L36" s="285"/>
      <c r="M36" s="303">
        <v>60</v>
      </c>
      <c r="N36" s="285"/>
      <c r="O36" s="285"/>
      <c r="P36" s="285"/>
      <c r="Q36" s="285"/>
      <c r="R36" s="285"/>
      <c r="S36" s="285"/>
      <c r="T36" s="285"/>
      <c r="U36" s="285"/>
      <c r="V36" s="285"/>
      <c r="W36" s="285"/>
      <c r="X36" s="285"/>
      <c r="Y36" s="285"/>
      <c r="Z36" s="285"/>
    </row>
    <row r="37" spans="1:26" x14ac:dyDescent="0.2">
      <c r="A37" s="285"/>
      <c r="B37" s="303" t="s">
        <v>1022</v>
      </c>
      <c r="C37" s="303">
        <v>0</v>
      </c>
      <c r="D37" s="285"/>
      <c r="E37" s="303">
        <v>79</v>
      </c>
      <c r="F37" s="285"/>
      <c r="G37" s="303">
        <v>0</v>
      </c>
      <c r="H37" s="285"/>
      <c r="I37" s="303">
        <v>153</v>
      </c>
      <c r="J37" s="285"/>
      <c r="K37" s="303">
        <v>153</v>
      </c>
      <c r="L37" s="285"/>
      <c r="M37" s="303">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J18" sqref="J18"/>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66" t="s">
        <v>253</v>
      </c>
      <c r="D4" s="367"/>
      <c r="E4" s="367"/>
      <c r="F4" s="367"/>
      <c r="G4" s="367"/>
      <c r="H4" s="368"/>
      <c r="I4" s="125"/>
      <c r="J4" s="366" t="s">
        <v>424</v>
      </c>
      <c r="K4" s="367"/>
      <c r="L4" s="367"/>
      <c r="M4" s="367"/>
      <c r="N4" s="367"/>
      <c r="O4" s="367"/>
      <c r="P4" s="367"/>
      <c r="Q4" s="367"/>
      <c r="R4" s="367"/>
      <c r="S4" s="367"/>
      <c r="T4" s="367"/>
      <c r="U4" s="125"/>
      <c r="V4" s="125"/>
      <c r="W4" s="125"/>
      <c r="X4" s="125"/>
      <c r="Y4" s="125"/>
      <c r="Z4" s="125"/>
      <c r="AA4" s="129"/>
    </row>
    <row r="5" spans="1:27" ht="16.5" thickBot="1" x14ac:dyDescent="0.25">
      <c r="A5" s="135" t="s">
        <v>445</v>
      </c>
      <c r="B5" s="125"/>
      <c r="C5" s="372" t="s">
        <v>539</v>
      </c>
      <c r="D5" s="373"/>
      <c r="E5" s="374"/>
      <c r="F5" s="125"/>
      <c r="G5" s="372" t="s">
        <v>425</v>
      </c>
      <c r="H5" s="374"/>
      <c r="I5" s="125"/>
      <c r="J5" s="366" t="s">
        <v>513</v>
      </c>
      <c r="K5" s="367"/>
      <c r="L5" s="367"/>
      <c r="M5" s="367"/>
      <c r="N5" s="368"/>
      <c r="O5" s="125"/>
      <c r="P5" s="369" t="s">
        <v>517</v>
      </c>
      <c r="Q5" s="370"/>
      <c r="R5" s="370"/>
      <c r="S5" s="370"/>
      <c r="T5" s="371"/>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66" t="s">
        <v>436</v>
      </c>
      <c r="L6" s="368"/>
      <c r="M6" s="144"/>
      <c r="N6" s="247" t="s">
        <v>774</v>
      </c>
      <c r="O6" s="125"/>
      <c r="P6" s="125"/>
      <c r="Q6" s="366" t="s">
        <v>436</v>
      </c>
      <c r="R6" s="368"/>
      <c r="S6" s="136"/>
      <c r="T6" s="247" t="s">
        <v>774</v>
      </c>
      <c r="U6" s="125"/>
      <c r="V6" s="125"/>
      <c r="W6" s="125"/>
      <c r="X6" s="125"/>
      <c r="Y6" s="125"/>
      <c r="Z6" s="125"/>
      <c r="AA6" s="129"/>
    </row>
    <row r="7" spans="1:27" ht="16.5" thickBot="1" x14ac:dyDescent="0.25">
      <c r="A7" s="125"/>
      <c r="B7" s="125"/>
      <c r="C7" s="125"/>
      <c r="D7" s="375" t="s">
        <v>840</v>
      </c>
      <c r="E7" s="376"/>
      <c r="F7" s="376"/>
      <c r="G7" s="375" t="s">
        <v>842</v>
      </c>
      <c r="H7" s="376"/>
      <c r="I7" s="125"/>
      <c r="J7" s="381" t="s">
        <v>846</v>
      </c>
      <c r="K7" s="381"/>
      <c r="L7" s="381"/>
      <c r="M7" s="381"/>
      <c r="N7" s="381"/>
      <c r="O7" s="144"/>
      <c r="P7" s="381" t="s">
        <v>222</v>
      </c>
      <c r="Q7" s="381"/>
      <c r="R7" s="381"/>
      <c r="S7" s="381"/>
      <c r="T7" s="381"/>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4"/>
      <c r="G9" s="217">
        <v>0</v>
      </c>
      <c r="H9" s="217">
        <v>0</v>
      </c>
      <c r="I9" s="110"/>
      <c r="J9" s="324"/>
      <c r="K9" s="217">
        <v>1</v>
      </c>
      <c r="L9" s="217">
        <v>1</v>
      </c>
      <c r="M9" s="111"/>
      <c r="N9" s="217">
        <v>1</v>
      </c>
      <c r="O9" s="324"/>
      <c r="P9" s="324"/>
      <c r="Q9" s="217">
        <v>1</v>
      </c>
      <c r="R9" s="217">
        <v>1</v>
      </c>
      <c r="S9" s="324"/>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6</v>
      </c>
      <c r="L10" s="221">
        <f>COUNT(L13:L37)</f>
        <v>6</v>
      </c>
      <c r="M10" s="221"/>
      <c r="N10" s="221">
        <f>COUNT(N13:N37)</f>
        <v>2</v>
      </c>
      <c r="O10" s="220"/>
      <c r="P10" s="220"/>
      <c r="Q10" s="221">
        <f>COUNT(Q13:Q37)</f>
        <v>6</v>
      </c>
      <c r="R10" s="221">
        <f>COUNT(R13:R37)</f>
        <v>6</v>
      </c>
      <c r="S10" s="220"/>
      <c r="T10" s="221">
        <f>COUNT(T13:T37)</f>
        <v>5</v>
      </c>
      <c r="U10" s="324"/>
      <c r="V10" s="324"/>
      <c r="W10" s="324"/>
      <c r="X10" s="324"/>
      <c r="Y10" s="324"/>
      <c r="Z10" s="324"/>
    </row>
    <row r="11" spans="1:27" s="140" customFormat="1" ht="15.75" customHeight="1" x14ac:dyDescent="0.2">
      <c r="A11" s="322" t="s">
        <v>643</v>
      </c>
      <c r="B11" s="323"/>
      <c r="C11" s="323"/>
      <c r="D11" s="377" t="s">
        <v>875</v>
      </c>
      <c r="E11" s="378"/>
      <c r="F11" s="323"/>
      <c r="G11" s="377" t="s">
        <v>876</v>
      </c>
      <c r="H11" s="378"/>
      <c r="I11" s="323"/>
      <c r="J11" s="379" t="s">
        <v>877</v>
      </c>
      <c r="K11" s="379"/>
      <c r="L11" s="379"/>
      <c r="M11" s="379" t="s">
        <v>654</v>
      </c>
      <c r="N11" s="379"/>
      <c r="O11" s="323"/>
      <c r="P11" s="379" t="s">
        <v>878</v>
      </c>
      <c r="Q11" s="380"/>
      <c r="R11" s="380"/>
      <c r="S11" s="379" t="s">
        <v>655</v>
      </c>
      <c r="T11" s="380"/>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8">
        <v>1</v>
      </c>
      <c r="K13" s="105">
        <v>0.55833333333333335</v>
      </c>
      <c r="L13" s="105">
        <v>5.5833333333333332E-2</v>
      </c>
      <c r="M13" s="211">
        <v>1</v>
      </c>
      <c r="N13" s="133">
        <v>0.5</v>
      </c>
      <c r="O13" s="125"/>
      <c r="P13" s="348">
        <v>1</v>
      </c>
      <c r="Q13" s="133">
        <v>51.184229698353541</v>
      </c>
      <c r="R13" s="133">
        <v>5.5833333333333332E-2</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8">
        <v>24</v>
      </c>
      <c r="K14" s="349">
        <v>0.83333333333333337</v>
      </c>
      <c r="L14" s="349">
        <v>8.3333333333333343E-2</v>
      </c>
      <c r="M14" s="211">
        <v>20</v>
      </c>
      <c r="N14" s="143">
        <v>1</v>
      </c>
      <c r="O14" s="125"/>
      <c r="P14" s="348">
        <v>24</v>
      </c>
      <c r="Q14" s="142">
        <v>76.394372684109754</v>
      </c>
      <c r="R14" s="142">
        <v>8.3333333333333343E-2</v>
      </c>
      <c r="S14" s="211">
        <v>5</v>
      </c>
      <c r="T14" s="143">
        <v>0.6</v>
      </c>
      <c r="U14" s="125"/>
      <c r="V14" s="125"/>
      <c r="W14" s="125"/>
      <c r="X14" s="125"/>
      <c r="Y14" s="125"/>
      <c r="Z14" s="125"/>
      <c r="AA14" s="129"/>
    </row>
    <row r="15" spans="1:27" x14ac:dyDescent="0.25">
      <c r="A15" s="130">
        <v>3</v>
      </c>
      <c r="B15" s="125"/>
      <c r="C15" s="125"/>
      <c r="D15" s="125"/>
      <c r="E15" s="125"/>
      <c r="F15" s="125"/>
      <c r="G15" s="125"/>
      <c r="H15" s="125"/>
      <c r="I15" s="125"/>
      <c r="J15" s="348">
        <v>48</v>
      </c>
      <c r="K15" s="105">
        <v>1.25</v>
      </c>
      <c r="L15" s="105">
        <v>0.125</v>
      </c>
      <c r="M15" s="211"/>
      <c r="N15" s="133"/>
      <c r="O15" s="125"/>
      <c r="P15" s="348">
        <v>48</v>
      </c>
      <c r="Q15" s="133">
        <v>70.983104618985323</v>
      </c>
      <c r="R15" s="133">
        <v>0.125</v>
      </c>
      <c r="S15" s="211">
        <v>10</v>
      </c>
      <c r="T15" s="133">
        <v>0.75</v>
      </c>
      <c r="U15" s="125"/>
      <c r="V15" s="125"/>
      <c r="W15" s="125"/>
      <c r="X15" s="125"/>
      <c r="Y15" s="125"/>
      <c r="Z15" s="125"/>
      <c r="AA15" s="129"/>
    </row>
    <row r="16" spans="1:27" x14ac:dyDescent="0.25">
      <c r="A16" s="130">
        <v>4</v>
      </c>
      <c r="B16" s="125"/>
      <c r="C16" s="125"/>
      <c r="D16" s="125"/>
      <c r="E16" s="125"/>
      <c r="F16" s="125"/>
      <c r="G16" s="125"/>
      <c r="H16" s="125"/>
      <c r="I16" s="125"/>
      <c r="J16" s="348">
        <v>72</v>
      </c>
      <c r="K16" s="349">
        <v>1.5625</v>
      </c>
      <c r="L16" s="349">
        <v>0.15625</v>
      </c>
      <c r="M16" s="211"/>
      <c r="N16" s="143"/>
      <c r="O16" s="125"/>
      <c r="P16" s="348">
        <v>72</v>
      </c>
      <c r="Q16" s="142">
        <v>63.661977236758133</v>
      </c>
      <c r="R16" s="142">
        <v>0.15625</v>
      </c>
      <c r="S16" s="211">
        <v>25</v>
      </c>
      <c r="T16" s="143">
        <v>0.95</v>
      </c>
      <c r="U16" s="125"/>
      <c r="V16" s="125"/>
      <c r="W16" s="125"/>
      <c r="X16" s="125"/>
      <c r="Y16" s="125"/>
      <c r="Z16" s="125"/>
      <c r="AA16" s="129"/>
    </row>
    <row r="17" spans="1:27" x14ac:dyDescent="0.25">
      <c r="A17" s="130">
        <v>5</v>
      </c>
      <c r="B17" s="125"/>
      <c r="C17" s="125"/>
      <c r="D17" s="125"/>
      <c r="E17" s="125"/>
      <c r="F17" s="125"/>
      <c r="G17" s="125"/>
      <c r="H17" s="125"/>
      <c r="I17" s="125"/>
      <c r="J17" s="348">
        <v>85</v>
      </c>
      <c r="K17" s="105">
        <v>1.56</v>
      </c>
      <c r="L17" s="105">
        <v>0.5</v>
      </c>
      <c r="M17" s="211"/>
      <c r="N17" s="133"/>
      <c r="O17" s="125"/>
      <c r="P17" s="348">
        <v>85</v>
      </c>
      <c r="Q17" s="133">
        <v>64.298597009125714</v>
      </c>
      <c r="R17" s="133">
        <v>0.5</v>
      </c>
      <c r="S17" s="211">
        <v>35</v>
      </c>
      <c r="T17" s="133">
        <v>1</v>
      </c>
      <c r="U17" s="125"/>
      <c r="V17" s="125"/>
      <c r="W17" s="125"/>
      <c r="X17" s="125"/>
      <c r="Y17" s="125"/>
      <c r="Z17" s="125"/>
      <c r="AA17" s="129"/>
    </row>
    <row r="18" spans="1:27" x14ac:dyDescent="0.25">
      <c r="A18" s="130">
        <v>6</v>
      </c>
      <c r="B18" s="125"/>
      <c r="C18" s="125"/>
      <c r="D18" s="125"/>
      <c r="E18" s="125"/>
      <c r="F18" s="125"/>
      <c r="G18" s="125"/>
      <c r="H18" s="125"/>
      <c r="I18" s="125"/>
      <c r="J18" s="348">
        <v>152</v>
      </c>
      <c r="K18" s="349">
        <v>0.83333333333333337</v>
      </c>
      <c r="L18" s="349">
        <v>8.3333333333333343E-2</v>
      </c>
      <c r="M18" s="211"/>
      <c r="N18" s="143"/>
      <c r="O18" s="125"/>
      <c r="P18" s="348">
        <v>152</v>
      </c>
      <c r="Q18" s="142">
        <v>61.083667158669428</v>
      </c>
      <c r="R18" s="142">
        <v>8.3333333333333343E-2</v>
      </c>
      <c r="S18" s="211"/>
      <c r="T18" s="143"/>
      <c r="U18" s="125"/>
      <c r="V18" s="125"/>
      <c r="W18" s="125"/>
      <c r="X18" s="125"/>
      <c r="Y18" s="125"/>
      <c r="Z18" s="125"/>
      <c r="AA18" s="129"/>
    </row>
    <row r="19" spans="1:27" x14ac:dyDescent="0.25">
      <c r="A19" s="130">
        <v>7</v>
      </c>
      <c r="B19" s="125"/>
      <c r="C19" s="125"/>
      <c r="D19" s="125"/>
      <c r="E19" s="125"/>
      <c r="F19" s="125"/>
      <c r="G19" s="125"/>
      <c r="H19" s="125"/>
      <c r="I19" s="125"/>
      <c r="J19" s="326"/>
      <c r="K19" s="327"/>
      <c r="L19" s="327"/>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P19" sqref="P19"/>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2" t="s">
        <v>612</v>
      </c>
      <c r="D4" s="382"/>
      <c r="E4" s="125"/>
      <c r="F4" s="369" t="s">
        <v>612</v>
      </c>
      <c r="G4" s="368"/>
      <c r="H4" s="125"/>
      <c r="I4" s="366" t="s">
        <v>612</v>
      </c>
      <c r="J4" s="367"/>
      <c r="K4" s="368"/>
      <c r="L4" s="125"/>
      <c r="M4" s="369" t="s">
        <v>612</v>
      </c>
      <c r="N4" s="368"/>
      <c r="O4" s="125"/>
      <c r="P4" s="369" t="s">
        <v>612</v>
      </c>
      <c r="Q4" s="368"/>
      <c r="R4" s="125"/>
      <c r="S4" s="125"/>
      <c r="T4" s="125"/>
      <c r="U4" s="125"/>
      <c r="V4" s="125"/>
      <c r="W4" s="125"/>
      <c r="X4" s="125"/>
      <c r="Y4" s="125"/>
      <c r="Z4" s="125"/>
    </row>
    <row r="5" spans="1:26" ht="16.5" thickBot="1" x14ac:dyDescent="0.25">
      <c r="A5" s="135" t="s">
        <v>445</v>
      </c>
      <c r="B5" s="125"/>
      <c r="C5" s="382" t="s">
        <v>509</v>
      </c>
      <c r="D5" s="382"/>
      <c r="E5" s="125"/>
      <c r="F5" s="366" t="s">
        <v>515</v>
      </c>
      <c r="G5" s="368"/>
      <c r="H5" s="125"/>
      <c r="I5" s="366" t="s">
        <v>513</v>
      </c>
      <c r="J5" s="367"/>
      <c r="K5" s="368"/>
      <c r="L5" s="125"/>
      <c r="M5" s="366" t="s">
        <v>514</v>
      </c>
      <c r="N5" s="368"/>
      <c r="O5" s="125"/>
      <c r="P5" s="366" t="s">
        <v>497</v>
      </c>
      <c r="Q5" s="368"/>
      <c r="R5" s="125"/>
      <c r="S5" s="125"/>
      <c r="T5" s="125"/>
      <c r="U5" s="125"/>
      <c r="V5" s="125"/>
      <c r="W5" s="125"/>
      <c r="X5" s="125"/>
      <c r="Y5" s="125"/>
      <c r="Z5" s="125"/>
    </row>
    <row r="6" spans="1:26" ht="16.5" thickBot="1" x14ac:dyDescent="0.25">
      <c r="A6" s="125"/>
      <c r="B6" s="125"/>
      <c r="C6" s="383" t="s">
        <v>776</v>
      </c>
      <c r="D6" s="383"/>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5" t="s">
        <v>463</v>
      </c>
      <c r="D7" s="376"/>
      <c r="E7" s="125"/>
      <c r="F7" s="375" t="s">
        <v>841</v>
      </c>
      <c r="G7" s="376"/>
      <c r="H7" s="125"/>
      <c r="I7" s="384" t="s">
        <v>846</v>
      </c>
      <c r="J7" s="384"/>
      <c r="K7" s="384"/>
      <c r="L7" s="125"/>
      <c r="M7" s="384" t="s">
        <v>222</v>
      </c>
      <c r="N7" s="384"/>
      <c r="O7" s="125"/>
      <c r="P7" s="375" t="s">
        <v>842</v>
      </c>
      <c r="Q7" s="376"/>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4</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77" t="s">
        <v>132</v>
      </c>
      <c r="D11" s="378"/>
      <c r="E11" s="220"/>
      <c r="F11" s="377" t="s">
        <v>23</v>
      </c>
      <c r="G11" s="377"/>
      <c r="H11" s="220"/>
      <c r="I11" s="377" t="s">
        <v>879</v>
      </c>
      <c r="J11" s="377"/>
      <c r="K11" s="377"/>
      <c r="L11" s="220"/>
      <c r="M11" s="377" t="s">
        <v>31</v>
      </c>
      <c r="N11" s="377"/>
      <c r="O11" s="220"/>
      <c r="P11" s="377" t="s">
        <v>30</v>
      </c>
      <c r="Q11" s="377"/>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48">
        <v>1</v>
      </c>
      <c r="J13" s="105">
        <v>108.93</v>
      </c>
      <c r="K13" s="105">
        <v>1.6746112874278603</v>
      </c>
      <c r="L13" s="125"/>
      <c r="M13" s="348">
        <v>1</v>
      </c>
      <c r="N13" s="105">
        <v>1.0911249999999999</v>
      </c>
      <c r="O13" s="125"/>
      <c r="P13" s="264">
        <v>0</v>
      </c>
      <c r="Q13" s="105">
        <v>0</v>
      </c>
      <c r="R13" s="125"/>
      <c r="S13" s="125"/>
      <c r="T13" s="125"/>
      <c r="U13" s="125"/>
      <c r="V13" s="125"/>
      <c r="W13" s="125"/>
      <c r="X13" s="125"/>
      <c r="Y13" s="125"/>
      <c r="Z13" s="125"/>
    </row>
    <row r="14" spans="1:26" x14ac:dyDescent="0.25">
      <c r="A14" s="130">
        <v>2</v>
      </c>
      <c r="B14" s="125"/>
      <c r="C14" s="141">
        <v>36</v>
      </c>
      <c r="D14" s="149">
        <v>2</v>
      </c>
      <c r="E14" s="125"/>
      <c r="F14" s="125"/>
      <c r="G14" s="125"/>
      <c r="H14" s="125"/>
      <c r="I14" s="348">
        <v>36</v>
      </c>
      <c r="J14" s="349">
        <v>326.8</v>
      </c>
      <c r="K14" s="349">
        <v>5.0239875950741277</v>
      </c>
      <c r="L14" s="125"/>
      <c r="M14" s="348">
        <v>36</v>
      </c>
      <c r="N14" s="349">
        <v>2.419083333333333</v>
      </c>
      <c r="O14" s="125"/>
      <c r="P14" s="264">
        <v>12.504258943781943</v>
      </c>
      <c r="Q14" s="265">
        <v>1</v>
      </c>
      <c r="R14" s="125"/>
      <c r="S14" s="125"/>
      <c r="T14" s="125"/>
      <c r="U14" s="125"/>
      <c r="V14" s="125"/>
      <c r="W14" s="125"/>
      <c r="X14" s="125"/>
      <c r="Y14" s="125"/>
      <c r="Z14" s="125"/>
    </row>
    <row r="15" spans="1:26" x14ac:dyDescent="0.25">
      <c r="A15" s="130">
        <v>3</v>
      </c>
      <c r="B15" s="125"/>
      <c r="C15" s="141">
        <v>67</v>
      </c>
      <c r="D15" s="147">
        <v>3</v>
      </c>
      <c r="E15" s="125"/>
      <c r="F15" s="125"/>
      <c r="G15" s="125"/>
      <c r="H15" s="125"/>
      <c r="I15" s="348">
        <v>67</v>
      </c>
      <c r="J15" s="105">
        <v>350</v>
      </c>
      <c r="K15" s="105">
        <v>5.3806476691430385</v>
      </c>
      <c r="L15" s="125"/>
      <c r="M15" s="348">
        <v>67</v>
      </c>
      <c r="N15" s="105">
        <v>3.7470416666666662</v>
      </c>
      <c r="O15" s="125"/>
      <c r="P15" s="264">
        <v>49.069402266498791</v>
      </c>
      <c r="Q15" s="105">
        <v>3</v>
      </c>
      <c r="R15" s="125"/>
      <c r="S15" s="125"/>
      <c r="T15" s="125"/>
      <c r="U15" s="125"/>
      <c r="V15" s="125"/>
      <c r="W15" s="125"/>
      <c r="X15" s="125"/>
      <c r="Y15" s="125"/>
      <c r="Z15" s="125"/>
    </row>
    <row r="16" spans="1:26" x14ac:dyDescent="0.25">
      <c r="A16" s="130">
        <v>4</v>
      </c>
      <c r="B16" s="125"/>
      <c r="C16" s="141">
        <v>85</v>
      </c>
      <c r="D16" s="149">
        <v>4</v>
      </c>
      <c r="E16" s="125"/>
      <c r="F16" s="125"/>
      <c r="G16" s="125"/>
      <c r="H16" s="125"/>
      <c r="I16" s="348">
        <v>85</v>
      </c>
      <c r="J16" s="349">
        <v>275.97499999999997</v>
      </c>
      <c r="K16" s="349">
        <v>4.2426406871192848</v>
      </c>
      <c r="L16" s="125"/>
      <c r="M16" s="348">
        <v>85</v>
      </c>
      <c r="N16" s="349">
        <v>5.0749999999999993</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S18" sqref="S18"/>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2" t="s">
        <v>326</v>
      </c>
      <c r="D4" s="382"/>
      <c r="E4" s="125"/>
      <c r="F4" s="382" t="s">
        <v>439</v>
      </c>
      <c r="G4" s="382"/>
      <c r="H4" s="125"/>
      <c r="I4" s="369" t="s">
        <v>326</v>
      </c>
      <c r="J4" s="370"/>
      <c r="K4" s="125"/>
      <c r="L4" s="388" t="s">
        <v>592</v>
      </c>
      <c r="M4" s="388"/>
      <c r="N4" s="388"/>
      <c r="O4" s="125"/>
      <c r="P4" s="388" t="s">
        <v>1087</v>
      </c>
      <c r="Q4" s="388"/>
      <c r="R4" s="388"/>
      <c r="S4" s="388"/>
      <c r="T4" s="388"/>
      <c r="U4" s="125"/>
      <c r="V4" s="125"/>
      <c r="W4" s="125"/>
      <c r="X4" s="125"/>
      <c r="Y4" s="125"/>
      <c r="Z4" s="125"/>
      <c r="AA4" s="125"/>
      <c r="AB4" s="125"/>
      <c r="AC4" s="125"/>
    </row>
    <row r="5" spans="1:65" ht="16.5" thickBot="1" x14ac:dyDescent="0.25">
      <c r="A5" s="135" t="s">
        <v>445</v>
      </c>
      <c r="B5" s="125"/>
      <c r="C5" s="382" t="s">
        <v>509</v>
      </c>
      <c r="D5" s="382"/>
      <c r="E5" s="125"/>
      <c r="F5" s="382" t="s">
        <v>509</v>
      </c>
      <c r="G5" s="382"/>
      <c r="H5" s="125"/>
      <c r="I5" s="369" t="s">
        <v>520</v>
      </c>
      <c r="J5" s="367"/>
      <c r="K5" s="125"/>
      <c r="L5" s="369" t="s">
        <v>516</v>
      </c>
      <c r="M5" s="370"/>
      <c r="N5" s="371"/>
      <c r="O5" s="125"/>
      <c r="P5" s="369" t="s">
        <v>515</v>
      </c>
      <c r="Q5" s="370"/>
      <c r="R5" s="370"/>
      <c r="S5" s="370"/>
      <c r="T5" s="370"/>
      <c r="U5" s="125"/>
      <c r="V5" s="125"/>
      <c r="W5" s="125"/>
      <c r="X5" s="125"/>
      <c r="Y5" s="125"/>
      <c r="Z5" s="125"/>
      <c r="AA5" s="125"/>
      <c r="AB5" s="125"/>
      <c r="AC5" s="125"/>
    </row>
    <row r="6" spans="1:65" ht="16.5" thickBot="1" x14ac:dyDescent="0.25">
      <c r="A6" s="125"/>
      <c r="B6" s="125"/>
      <c r="C6" s="383" t="s">
        <v>776</v>
      </c>
      <c r="D6" s="383"/>
      <c r="E6" s="125"/>
      <c r="F6" s="386" t="s">
        <v>776</v>
      </c>
      <c r="G6" s="387"/>
      <c r="H6" s="125"/>
      <c r="I6" s="369" t="s">
        <v>521</v>
      </c>
      <c r="J6" s="367"/>
      <c r="K6" s="125"/>
      <c r="L6" s="369" t="s">
        <v>779</v>
      </c>
      <c r="M6" s="370"/>
      <c r="N6" s="371"/>
      <c r="O6" s="125"/>
      <c r="P6" s="125"/>
      <c r="Q6" s="385" t="s">
        <v>436</v>
      </c>
      <c r="R6" s="385"/>
      <c r="S6" s="125"/>
      <c r="T6" s="218" t="s">
        <v>774</v>
      </c>
      <c r="U6" s="125"/>
      <c r="V6" s="125"/>
      <c r="W6" s="125"/>
      <c r="X6" s="125"/>
      <c r="Y6" s="125"/>
      <c r="Z6" s="125"/>
      <c r="AA6" s="125"/>
      <c r="AB6" s="125"/>
      <c r="AC6" s="125"/>
    </row>
    <row r="7" spans="1:65" ht="16.5" thickBot="1" x14ac:dyDescent="0.25">
      <c r="A7" s="125"/>
      <c r="B7" s="125"/>
      <c r="C7" s="375" t="s">
        <v>463</v>
      </c>
      <c r="D7" s="376"/>
      <c r="E7" s="125"/>
      <c r="F7" s="375" t="s">
        <v>463</v>
      </c>
      <c r="G7" s="376"/>
      <c r="H7" s="125"/>
      <c r="I7" s="125"/>
      <c r="J7" s="156" t="s">
        <v>770</v>
      </c>
      <c r="K7" s="125"/>
      <c r="L7" s="375" t="s">
        <v>843</v>
      </c>
      <c r="M7" s="376"/>
      <c r="N7" s="376"/>
      <c r="O7" s="125"/>
      <c r="P7" s="389" t="s">
        <v>841</v>
      </c>
      <c r="Q7" s="390"/>
      <c r="R7" s="390"/>
      <c r="S7" s="390"/>
      <c r="T7" s="390"/>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5" t="s">
        <v>644</v>
      </c>
      <c r="B9" s="126"/>
      <c r="C9" s="126"/>
      <c r="D9" s="217">
        <v>0</v>
      </c>
      <c r="E9" s="333"/>
      <c r="F9" s="126"/>
      <c r="G9" s="217">
        <v>0</v>
      </c>
      <c r="H9" s="126"/>
      <c r="I9" s="126"/>
      <c r="J9" s="217">
        <v>0</v>
      </c>
      <c r="K9" s="126"/>
      <c r="L9" s="126"/>
      <c r="M9" s="217">
        <v>1</v>
      </c>
      <c r="N9" s="217">
        <v>1</v>
      </c>
      <c r="O9" s="126"/>
      <c r="P9" s="126"/>
      <c r="Q9" s="217">
        <v>1</v>
      </c>
      <c r="R9" s="217">
        <v>1</v>
      </c>
      <c r="S9" s="126"/>
      <c r="T9" s="217">
        <v>1</v>
      </c>
      <c r="U9" s="125"/>
      <c r="V9" s="125"/>
      <c r="W9" s="125"/>
      <c r="X9" s="125"/>
      <c r="Y9" s="125"/>
      <c r="Z9" s="125"/>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2</v>
      </c>
      <c r="R10" s="221">
        <f>COUNT(R13:R37)</f>
        <v>2</v>
      </c>
      <c r="S10" s="220"/>
      <c r="T10" s="221">
        <f>COUNT(T13:T37)</f>
        <v>6</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2" t="s">
        <v>643</v>
      </c>
      <c r="B11" s="220"/>
      <c r="C11" s="377" t="s">
        <v>133</v>
      </c>
      <c r="D11" s="378"/>
      <c r="E11" s="220"/>
      <c r="F11" s="377" t="s">
        <v>134</v>
      </c>
      <c r="G11" s="377"/>
      <c r="H11" s="220"/>
      <c r="I11" s="377" t="s">
        <v>306</v>
      </c>
      <c r="J11" s="378"/>
      <c r="K11" s="220"/>
      <c r="L11" s="377" t="s">
        <v>880</v>
      </c>
      <c r="M11" s="378"/>
      <c r="N11" s="378"/>
      <c r="O11" s="220"/>
      <c r="P11" s="377" t="s">
        <v>881</v>
      </c>
      <c r="Q11" s="377"/>
      <c r="R11" s="377"/>
      <c r="S11" s="377" t="s">
        <v>656</v>
      </c>
      <c r="T11" s="377"/>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141">
        <v>1</v>
      </c>
      <c r="D13" s="147">
        <v>7</v>
      </c>
      <c r="E13" s="125"/>
      <c r="F13" s="141">
        <v>1</v>
      </c>
      <c r="G13" s="147">
        <v>300</v>
      </c>
      <c r="H13" s="125"/>
      <c r="I13" s="141">
        <v>1</v>
      </c>
      <c r="J13" s="147">
        <v>1</v>
      </c>
      <c r="K13" s="125"/>
      <c r="L13" s="348">
        <v>1</v>
      </c>
      <c r="M13" s="105">
        <v>137.19045016784327</v>
      </c>
      <c r="N13" s="105">
        <v>0.13739045016784326</v>
      </c>
      <c r="O13" s="125"/>
      <c r="P13" s="325">
        <v>1</v>
      </c>
      <c r="Q13" s="133">
        <v>18</v>
      </c>
      <c r="R13" s="133">
        <v>0.7</v>
      </c>
      <c r="S13" s="211">
        <v>1</v>
      </c>
      <c r="T13" s="133">
        <v>0.1</v>
      </c>
      <c r="U13" s="125"/>
      <c r="V13" s="125"/>
      <c r="W13" s="125"/>
      <c r="X13" s="125"/>
      <c r="Y13" s="125"/>
      <c r="Z13" s="125"/>
      <c r="AA13" s="125"/>
      <c r="AB13" s="125"/>
      <c r="AC13" s="125"/>
    </row>
    <row r="14" spans="1:65" x14ac:dyDescent="0.25">
      <c r="A14" s="130">
        <v>2</v>
      </c>
      <c r="B14" s="125"/>
      <c r="C14" s="141">
        <v>36</v>
      </c>
      <c r="D14" s="149">
        <v>12</v>
      </c>
      <c r="E14" s="125"/>
      <c r="F14" s="141"/>
      <c r="G14" s="149"/>
      <c r="H14" s="125"/>
      <c r="I14" s="141"/>
      <c r="J14" s="153"/>
      <c r="K14" s="125"/>
      <c r="L14" s="348">
        <v>48</v>
      </c>
      <c r="M14" s="349">
        <v>137.29045016784326</v>
      </c>
      <c r="N14" s="349">
        <v>0.10991236013427461</v>
      </c>
      <c r="O14" s="125"/>
      <c r="P14" s="325">
        <v>100</v>
      </c>
      <c r="Q14" s="142">
        <v>18</v>
      </c>
      <c r="R14" s="142">
        <v>0.7</v>
      </c>
      <c r="S14" s="211">
        <v>10</v>
      </c>
      <c r="T14" s="143">
        <v>0.6</v>
      </c>
      <c r="U14" s="125"/>
      <c r="V14" s="125"/>
      <c r="W14" s="125"/>
      <c r="X14" s="125"/>
      <c r="Y14" s="125"/>
      <c r="Z14" s="125"/>
      <c r="AA14" s="125"/>
      <c r="AB14" s="125"/>
      <c r="AC14" s="125"/>
    </row>
    <row r="15" spans="1:65" x14ac:dyDescent="0.25">
      <c r="A15" s="130">
        <v>3</v>
      </c>
      <c r="B15" s="125"/>
      <c r="C15" s="141">
        <v>67</v>
      </c>
      <c r="D15" s="147">
        <v>35</v>
      </c>
      <c r="E15" s="125"/>
      <c r="F15" s="141"/>
      <c r="G15" s="147"/>
      <c r="H15" s="125"/>
      <c r="I15" s="141"/>
      <c r="J15" s="147"/>
      <c r="K15" s="125"/>
      <c r="L15" s="348">
        <v>80</v>
      </c>
      <c r="M15" s="105">
        <v>137.39045016784326</v>
      </c>
      <c r="N15" s="105">
        <v>6.8695225083921632E-2</v>
      </c>
      <c r="O15" s="125"/>
      <c r="P15" s="325"/>
      <c r="Q15" s="133"/>
      <c r="R15" s="133"/>
      <c r="S15" s="211">
        <v>25</v>
      </c>
      <c r="T15" s="133">
        <v>0.75</v>
      </c>
      <c r="U15" s="125"/>
      <c r="V15" s="125"/>
      <c r="W15" s="125"/>
      <c r="X15" s="125"/>
      <c r="Y15" s="125"/>
      <c r="Z15" s="125"/>
      <c r="AA15" s="125"/>
      <c r="AB15" s="125"/>
      <c r="AC15" s="125"/>
    </row>
    <row r="16" spans="1:65" x14ac:dyDescent="0.25">
      <c r="A16" s="130">
        <v>4</v>
      </c>
      <c r="B16" s="125"/>
      <c r="C16" s="141">
        <v>85</v>
      </c>
      <c r="D16" s="149">
        <v>84</v>
      </c>
      <c r="E16" s="125"/>
      <c r="F16" s="141"/>
      <c r="G16" s="149"/>
      <c r="H16" s="125"/>
      <c r="I16" s="141"/>
      <c r="J16" s="153"/>
      <c r="K16" s="125"/>
      <c r="L16" s="348">
        <v>144</v>
      </c>
      <c r="M16" s="349">
        <v>137.39045016784326</v>
      </c>
      <c r="N16" s="349">
        <v>5.4956180067137303E-2</v>
      </c>
      <c r="O16" s="125"/>
      <c r="P16" s="325"/>
      <c r="Q16" s="142"/>
      <c r="R16" s="142"/>
      <c r="S16" s="211">
        <v>68</v>
      </c>
      <c r="T16" s="143">
        <v>0.9</v>
      </c>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25"/>
      <c r="Q17" s="133"/>
      <c r="R17" s="133"/>
      <c r="S17" s="211">
        <v>84</v>
      </c>
      <c r="T17" s="133">
        <v>1</v>
      </c>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25"/>
      <c r="Q18" s="142"/>
      <c r="R18" s="142"/>
      <c r="S18" s="124">
        <v>300</v>
      </c>
      <c r="T18" s="143">
        <v>2</v>
      </c>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26"/>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topLeftCell="O1" zoomScale="90" zoomScaleNormal="90" workbookViewId="0">
      <selection activeCell="AN15" sqref="AN15"/>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 style="159" bestFit="1" customWidth="1"/>
    <col min="30" max="30" width="9.7109375" style="159" bestFit="1" customWidth="1"/>
    <col min="31" max="31" width="1.7109375" style="127" customWidth="1"/>
    <col min="32" max="32" width="11.5703125" style="159" bestFit="1" customWidth="1"/>
    <col min="33" max="33" width="9"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39" width="7.85546875" style="159" bestFit="1" customWidth="1"/>
    <col min="40" max="40" width="7.14062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5"/>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5"/>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5"/>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66" t="s">
        <v>541</v>
      </c>
      <c r="D4" s="367"/>
      <c r="E4" s="368"/>
      <c r="F4" s="366" t="s">
        <v>439</v>
      </c>
      <c r="G4" s="367"/>
      <c r="H4" s="125"/>
      <c r="I4" s="366" t="s">
        <v>541</v>
      </c>
      <c r="J4" s="367"/>
      <c r="K4" s="367"/>
      <c r="L4" s="367"/>
      <c r="M4" s="367"/>
      <c r="N4" s="367"/>
      <c r="O4" s="368"/>
      <c r="P4" s="125"/>
      <c r="Q4" s="369" t="s">
        <v>541</v>
      </c>
      <c r="R4" s="370"/>
      <c r="S4" s="370"/>
      <c r="T4" s="370"/>
      <c r="U4" s="370"/>
      <c r="V4" s="370"/>
      <c r="W4" s="371"/>
      <c r="X4" s="125"/>
      <c r="Y4" s="383" t="s">
        <v>541</v>
      </c>
      <c r="Z4" s="383"/>
      <c r="AA4" s="383"/>
      <c r="AB4" s="383"/>
      <c r="AC4" s="383"/>
      <c r="AD4" s="383"/>
      <c r="AE4" s="125"/>
      <c r="AF4" s="366" t="s">
        <v>541</v>
      </c>
      <c r="AG4" s="367"/>
      <c r="AH4" s="367"/>
      <c r="AI4" s="367"/>
      <c r="AJ4" s="368"/>
      <c r="AK4" s="125"/>
      <c r="AL4" s="366" t="s">
        <v>541</v>
      </c>
      <c r="AM4" s="367"/>
      <c r="AN4" s="367"/>
      <c r="AO4" s="367"/>
      <c r="AP4" s="368"/>
      <c r="AQ4" s="125"/>
      <c r="AR4" s="335"/>
      <c r="AS4" s="166"/>
    </row>
    <row r="5" spans="1:77" ht="16.5" customHeight="1" thickBot="1" x14ac:dyDescent="0.25">
      <c r="A5" s="135" t="s">
        <v>445</v>
      </c>
      <c r="B5" s="125"/>
      <c r="C5" s="366" t="s">
        <v>513</v>
      </c>
      <c r="D5" s="367"/>
      <c r="E5" s="367"/>
      <c r="F5" s="367"/>
      <c r="G5" s="368"/>
      <c r="H5" s="125"/>
      <c r="I5" s="366" t="s">
        <v>512</v>
      </c>
      <c r="J5" s="367"/>
      <c r="K5" s="367"/>
      <c r="L5" s="367"/>
      <c r="M5" s="367"/>
      <c r="N5" s="367"/>
      <c r="O5" s="368"/>
      <c r="P5" s="125"/>
      <c r="Q5" s="369" t="s">
        <v>511</v>
      </c>
      <c r="R5" s="370"/>
      <c r="S5" s="370"/>
      <c r="T5" s="370"/>
      <c r="U5" s="370"/>
      <c r="V5" s="370"/>
      <c r="W5" s="371"/>
      <c r="X5" s="125"/>
      <c r="Y5" s="394" t="s">
        <v>777</v>
      </c>
      <c r="Z5" s="383"/>
      <c r="AA5" s="383"/>
      <c r="AB5" s="383"/>
      <c r="AC5" s="383"/>
      <c r="AD5" s="383"/>
      <c r="AE5" s="125"/>
      <c r="AF5" s="369" t="s">
        <v>620</v>
      </c>
      <c r="AG5" s="370"/>
      <c r="AH5" s="370"/>
      <c r="AI5" s="370"/>
      <c r="AJ5" s="371"/>
      <c r="AK5" s="125"/>
      <c r="AL5" s="369" t="s">
        <v>510</v>
      </c>
      <c r="AM5" s="370"/>
      <c r="AN5" s="370"/>
      <c r="AO5" s="370"/>
      <c r="AP5" s="371"/>
      <c r="AQ5" s="125"/>
      <c r="AR5" s="335"/>
      <c r="AS5" s="166"/>
    </row>
    <row r="6" spans="1:77" ht="16.5" customHeight="1" thickBot="1" x14ac:dyDescent="0.25">
      <c r="A6" s="125"/>
      <c r="B6" s="125"/>
      <c r="C6" s="125"/>
      <c r="D6" s="386" t="s">
        <v>436</v>
      </c>
      <c r="E6" s="382"/>
      <c r="F6" s="382"/>
      <c r="G6" s="387"/>
      <c r="H6" s="125"/>
      <c r="I6" s="125"/>
      <c r="J6" s="391" t="s">
        <v>468</v>
      </c>
      <c r="K6" s="374"/>
      <c r="L6" s="125"/>
      <c r="M6" s="336" t="s">
        <v>649</v>
      </c>
      <c r="N6" s="332"/>
      <c r="O6" s="252" t="s">
        <v>774</v>
      </c>
      <c r="P6" s="125"/>
      <c r="Q6" s="125"/>
      <c r="R6" s="391" t="s">
        <v>468</v>
      </c>
      <c r="S6" s="374"/>
      <c r="T6" s="125"/>
      <c r="U6" s="336" t="s">
        <v>649</v>
      </c>
      <c r="V6" s="332"/>
      <c r="W6" s="252" t="s">
        <v>774</v>
      </c>
      <c r="X6" s="125"/>
      <c r="Y6" s="125"/>
      <c r="Z6" s="244" t="s">
        <v>435</v>
      </c>
      <c r="AA6" s="125"/>
      <c r="AB6" s="392" t="s">
        <v>778</v>
      </c>
      <c r="AC6" s="387"/>
      <c r="AD6" s="247" t="s">
        <v>774</v>
      </c>
      <c r="AE6" s="125"/>
      <c r="AF6" s="125"/>
      <c r="AG6" s="386" t="s">
        <v>436</v>
      </c>
      <c r="AH6" s="387"/>
      <c r="AI6" s="125"/>
      <c r="AJ6" s="249" t="s">
        <v>774</v>
      </c>
      <c r="AK6" s="125"/>
      <c r="AL6" s="125"/>
      <c r="AM6" s="386" t="s">
        <v>436</v>
      </c>
      <c r="AN6" s="387"/>
      <c r="AO6" s="125"/>
      <c r="AP6" s="249" t="s">
        <v>774</v>
      </c>
      <c r="AQ6" s="125"/>
      <c r="AR6" s="335"/>
      <c r="AS6" s="166"/>
    </row>
    <row r="7" spans="1:77" s="170" customFormat="1" ht="16.5" customHeight="1" thickBot="1" x14ac:dyDescent="0.25">
      <c r="A7" s="125"/>
      <c r="B7" s="125"/>
      <c r="C7" s="393" t="s">
        <v>846</v>
      </c>
      <c r="D7" s="393"/>
      <c r="E7" s="393"/>
      <c r="F7" s="393"/>
      <c r="G7" s="393"/>
      <c r="H7" s="125"/>
      <c r="I7" s="389" t="s">
        <v>222</v>
      </c>
      <c r="J7" s="390"/>
      <c r="K7" s="390"/>
      <c r="L7" s="390"/>
      <c r="M7" s="390"/>
      <c r="N7" s="390"/>
      <c r="O7" s="390"/>
      <c r="P7" s="125"/>
      <c r="Q7" s="389" t="s">
        <v>220</v>
      </c>
      <c r="R7" s="390"/>
      <c r="S7" s="390"/>
      <c r="T7" s="390"/>
      <c r="U7" s="390"/>
      <c r="V7" s="390"/>
      <c r="W7" s="390"/>
      <c r="X7" s="125"/>
      <c r="Y7" s="389" t="s">
        <v>842</v>
      </c>
      <c r="Z7" s="390"/>
      <c r="AA7" s="390"/>
      <c r="AB7" s="390"/>
      <c r="AC7" s="390"/>
      <c r="AD7" s="390"/>
      <c r="AE7" s="125"/>
      <c r="AF7" s="389" t="s">
        <v>844</v>
      </c>
      <c r="AG7" s="390"/>
      <c r="AH7" s="390"/>
      <c r="AI7" s="390"/>
      <c r="AJ7" s="390"/>
      <c r="AK7" s="125"/>
      <c r="AL7" s="389" t="s">
        <v>845</v>
      </c>
      <c r="AM7" s="390"/>
      <c r="AN7" s="390"/>
      <c r="AO7" s="390"/>
      <c r="AP7" s="390"/>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3"/>
      <c r="C9" s="333"/>
      <c r="D9" s="217">
        <v>1</v>
      </c>
      <c r="E9" s="217">
        <v>1</v>
      </c>
      <c r="F9" s="217">
        <v>1</v>
      </c>
      <c r="G9" s="217">
        <v>1</v>
      </c>
      <c r="H9" s="333"/>
      <c r="I9" s="333"/>
      <c r="J9" s="217">
        <v>1</v>
      </c>
      <c r="K9" s="217">
        <v>1</v>
      </c>
      <c r="L9" s="333"/>
      <c r="M9" s="217">
        <v>1</v>
      </c>
      <c r="N9" s="236"/>
      <c r="O9" s="217">
        <v>1</v>
      </c>
      <c r="P9" s="333"/>
      <c r="Q9" s="333"/>
      <c r="R9" s="217">
        <v>1</v>
      </c>
      <c r="S9" s="217">
        <v>1</v>
      </c>
      <c r="T9" s="333"/>
      <c r="U9" s="217">
        <v>1</v>
      </c>
      <c r="V9" s="236"/>
      <c r="W9" s="217">
        <v>1</v>
      </c>
      <c r="X9" s="333"/>
      <c r="Y9" s="333"/>
      <c r="Z9" s="217">
        <v>1</v>
      </c>
      <c r="AA9" s="333"/>
      <c r="AB9" s="217">
        <v>1</v>
      </c>
      <c r="AC9" s="217">
        <v>1</v>
      </c>
      <c r="AD9" s="217">
        <v>0</v>
      </c>
      <c r="AE9" s="333"/>
      <c r="AF9" s="333"/>
      <c r="AG9" s="217">
        <v>1</v>
      </c>
      <c r="AH9" s="217">
        <v>1</v>
      </c>
      <c r="AI9" s="236"/>
      <c r="AJ9" s="217">
        <v>1</v>
      </c>
      <c r="AK9" s="333"/>
      <c r="AL9" s="333"/>
      <c r="AM9" s="217">
        <v>1</v>
      </c>
      <c r="AN9" s="217">
        <v>1</v>
      </c>
      <c r="AO9" s="236"/>
      <c r="AP9" s="217">
        <v>1</v>
      </c>
      <c r="AQ9" s="333"/>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11</v>
      </c>
      <c r="N10" s="221"/>
      <c r="O10" s="221">
        <f>COUNT(O13:O37)</f>
        <v>3</v>
      </c>
      <c r="P10" s="220"/>
      <c r="Q10" s="220"/>
      <c r="R10" s="221">
        <f>COUNT(R13:R37)</f>
        <v>4</v>
      </c>
      <c r="S10" s="221">
        <f>COUNT(S13:S37)</f>
        <v>4</v>
      </c>
      <c r="T10" s="220"/>
      <c r="U10" s="221">
        <f>COUNT(U13:U37)</f>
        <v>11</v>
      </c>
      <c r="V10" s="221"/>
      <c r="W10" s="221">
        <f>COUNT(W13:W37)</f>
        <v>3</v>
      </c>
      <c r="X10" s="220"/>
      <c r="Y10" s="220"/>
      <c r="Z10" s="221">
        <f>COUNT(Z13:Z37)</f>
        <v>5</v>
      </c>
      <c r="AA10" s="220"/>
      <c r="AB10" s="221">
        <f>COUNT(AB13:AB37)</f>
        <v>5</v>
      </c>
      <c r="AC10" s="221">
        <f>COUNT(AC13:AC37)</f>
        <v>5</v>
      </c>
      <c r="AD10" s="221">
        <f>COUNT(AD13:AD37)</f>
        <v>1</v>
      </c>
      <c r="AE10" s="220"/>
      <c r="AF10" s="220"/>
      <c r="AG10" s="221">
        <f>COUNT(AG13:AG37)</f>
        <v>5</v>
      </c>
      <c r="AH10" s="221">
        <f>COUNT(AH13:AH37)</f>
        <v>5</v>
      </c>
      <c r="AI10" s="221"/>
      <c r="AJ10" s="221">
        <f>COUNT(AJ13:AJ37)</f>
        <v>3</v>
      </c>
      <c r="AK10" s="220"/>
      <c r="AL10" s="220"/>
      <c r="AM10" s="221">
        <f>COUNT(AM13:AM37)</f>
        <v>5</v>
      </c>
      <c r="AN10" s="221">
        <f>COUNT(AN13:AN37)</f>
        <v>5</v>
      </c>
      <c r="AO10" s="221"/>
      <c r="AP10" s="221">
        <f>COUNT(AP13:AP37)</f>
        <v>3</v>
      </c>
      <c r="AQ10" s="220"/>
      <c r="AR10" s="224"/>
      <c r="AS10" s="224"/>
    </row>
    <row r="11" spans="1:77" s="225" customFormat="1" ht="16.5" customHeight="1" x14ac:dyDescent="0.2">
      <c r="A11" s="331" t="s">
        <v>643</v>
      </c>
      <c r="B11" s="220"/>
      <c r="C11" s="377" t="s">
        <v>882</v>
      </c>
      <c r="D11" s="377"/>
      <c r="E11" s="377"/>
      <c r="F11" s="377" t="s">
        <v>886</v>
      </c>
      <c r="G11" s="377"/>
      <c r="H11" s="220"/>
      <c r="I11" s="377" t="s">
        <v>1084</v>
      </c>
      <c r="J11" s="377"/>
      <c r="K11" s="377"/>
      <c r="L11" s="377"/>
      <c r="M11" s="377"/>
      <c r="N11" s="330"/>
      <c r="O11" s="330"/>
      <c r="P11" s="220"/>
      <c r="Q11" s="377" t="s">
        <v>1085</v>
      </c>
      <c r="R11" s="377"/>
      <c r="S11" s="377"/>
      <c r="T11" s="377"/>
      <c r="U11" s="377"/>
      <c r="V11" s="377"/>
      <c r="W11" s="377"/>
      <c r="X11" s="220"/>
      <c r="Y11" s="377" t="s">
        <v>883</v>
      </c>
      <c r="Z11" s="377"/>
      <c r="AA11" s="377"/>
      <c r="AB11" s="377"/>
      <c r="AC11" s="377"/>
      <c r="AD11" s="377"/>
      <c r="AE11" s="220"/>
      <c r="AF11" s="377" t="s">
        <v>884</v>
      </c>
      <c r="AG11" s="377"/>
      <c r="AH11" s="377"/>
      <c r="AI11" s="377"/>
      <c r="AJ11" s="377"/>
      <c r="AK11" s="220"/>
      <c r="AL11" s="377" t="s">
        <v>885</v>
      </c>
      <c r="AM11" s="377"/>
      <c r="AN11" s="377"/>
      <c r="AO11" s="377"/>
      <c r="AP11" s="377"/>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8">
        <v>1</v>
      </c>
      <c r="D13" s="105">
        <v>114.67</v>
      </c>
      <c r="E13" s="105">
        <v>1.6747112137417155</v>
      </c>
      <c r="F13" s="105">
        <v>4</v>
      </c>
      <c r="G13" s="105">
        <v>0.4</v>
      </c>
      <c r="H13" s="125"/>
      <c r="I13" s="348">
        <v>1</v>
      </c>
      <c r="J13" s="105">
        <v>2.7433958691910494</v>
      </c>
      <c r="K13" s="105">
        <v>0.19538297493653356</v>
      </c>
      <c r="L13" s="264">
        <v>0</v>
      </c>
      <c r="M13" s="105">
        <v>2.9327685045491978</v>
      </c>
      <c r="N13" s="211">
        <v>1</v>
      </c>
      <c r="O13" s="133">
        <v>0.2</v>
      </c>
      <c r="P13" s="125"/>
      <c r="Q13" s="348">
        <v>1</v>
      </c>
      <c r="R13" s="105">
        <v>1.2631462994836486</v>
      </c>
      <c r="S13" s="105">
        <v>0.19538297493653356</v>
      </c>
      <c r="T13" s="264">
        <v>0</v>
      </c>
      <c r="U13" s="105">
        <v>1.7125327747372305</v>
      </c>
      <c r="V13" s="211">
        <v>1</v>
      </c>
      <c r="W13" s="133">
        <v>0.5</v>
      </c>
      <c r="X13" s="125"/>
      <c r="Y13" s="264">
        <v>0</v>
      </c>
      <c r="Z13" s="105">
        <v>0</v>
      </c>
      <c r="AA13" s="264">
        <v>0</v>
      </c>
      <c r="AB13" s="105">
        <v>0</v>
      </c>
      <c r="AC13" s="105">
        <v>0</v>
      </c>
      <c r="AD13" s="269">
        <v>84</v>
      </c>
      <c r="AE13" s="125"/>
      <c r="AF13" s="264">
        <v>0</v>
      </c>
      <c r="AG13" s="105">
        <v>0</v>
      </c>
      <c r="AH13" s="105">
        <v>0</v>
      </c>
      <c r="AI13" s="211">
        <v>1</v>
      </c>
      <c r="AJ13" s="133">
        <v>0.1</v>
      </c>
      <c r="AK13" s="125"/>
      <c r="AL13" s="264">
        <v>0</v>
      </c>
      <c r="AM13" s="105">
        <v>0</v>
      </c>
      <c r="AN13" s="105">
        <v>0</v>
      </c>
      <c r="AO13" s="211">
        <v>1</v>
      </c>
      <c r="AP13" s="133">
        <v>0.5</v>
      </c>
      <c r="AQ13" s="125"/>
      <c r="AR13" s="166"/>
      <c r="AS13" s="166"/>
    </row>
    <row r="14" spans="1:77" x14ac:dyDescent="0.25">
      <c r="A14" s="130">
        <v>2</v>
      </c>
      <c r="B14" s="125"/>
      <c r="C14" s="348">
        <v>36</v>
      </c>
      <c r="D14" s="349">
        <v>324</v>
      </c>
      <c r="E14" s="349">
        <v>4.7318952930349338</v>
      </c>
      <c r="F14" s="349">
        <v>6</v>
      </c>
      <c r="G14" s="349">
        <v>0.6</v>
      </c>
      <c r="H14" s="125"/>
      <c r="I14" s="348">
        <v>36</v>
      </c>
      <c r="J14" s="349">
        <v>7.7514629948364879</v>
      </c>
      <c r="K14" s="349">
        <v>0.55205445085407578</v>
      </c>
      <c r="L14" s="264">
        <v>10</v>
      </c>
      <c r="M14" s="265">
        <v>1.1798561151079137</v>
      </c>
      <c r="N14" s="211">
        <v>10</v>
      </c>
      <c r="O14" s="143">
        <v>1</v>
      </c>
      <c r="P14" s="125"/>
      <c r="Q14" s="348">
        <v>36</v>
      </c>
      <c r="R14" s="349">
        <v>3.5690189328743549</v>
      </c>
      <c r="S14" s="349">
        <v>0.55205445085407578</v>
      </c>
      <c r="T14" s="264">
        <v>10</v>
      </c>
      <c r="U14" s="265">
        <v>1.125</v>
      </c>
      <c r="V14" s="211">
        <v>10</v>
      </c>
      <c r="W14" s="143">
        <v>1</v>
      </c>
      <c r="X14" s="125"/>
      <c r="Y14" s="264">
        <v>12.504258943781943</v>
      </c>
      <c r="Z14" s="265">
        <v>0.75</v>
      </c>
      <c r="AA14" s="264">
        <v>11.547826086956523</v>
      </c>
      <c r="AB14" s="265">
        <v>35</v>
      </c>
      <c r="AC14" s="265">
        <v>0.46666666666666667</v>
      </c>
      <c r="AD14" s="270"/>
      <c r="AE14" s="125"/>
      <c r="AF14" s="264">
        <v>39.104991394148023</v>
      </c>
      <c r="AG14" s="265">
        <v>6.7519999999999998</v>
      </c>
      <c r="AH14" s="265">
        <v>0.49780317395532941</v>
      </c>
      <c r="AI14" s="211">
        <v>25</v>
      </c>
      <c r="AJ14" s="143">
        <v>0.8</v>
      </c>
      <c r="AK14" s="125"/>
      <c r="AL14" s="264">
        <v>63.166953528399311</v>
      </c>
      <c r="AM14" s="265">
        <v>0.54079999999999995</v>
      </c>
      <c r="AN14" s="265">
        <v>0.40276802256385758</v>
      </c>
      <c r="AO14" s="211">
        <v>25</v>
      </c>
      <c r="AP14" s="143">
        <v>0.8</v>
      </c>
      <c r="AQ14" s="125"/>
      <c r="AR14" s="166"/>
      <c r="AS14" s="166"/>
    </row>
    <row r="15" spans="1:77" x14ac:dyDescent="0.25">
      <c r="A15" s="130">
        <v>3</v>
      </c>
      <c r="B15" s="125"/>
      <c r="C15" s="348">
        <v>67</v>
      </c>
      <c r="D15" s="105">
        <v>348</v>
      </c>
      <c r="E15" s="105">
        <v>5.0824060554819663</v>
      </c>
      <c r="F15" s="105">
        <v>8</v>
      </c>
      <c r="G15" s="105">
        <v>0.8</v>
      </c>
      <c r="H15" s="125"/>
      <c r="I15" s="348">
        <v>67</v>
      </c>
      <c r="J15" s="105">
        <v>8.3256454388984498</v>
      </c>
      <c r="K15" s="105">
        <v>0.59294737313956292</v>
      </c>
      <c r="L15" s="264">
        <v>20</v>
      </c>
      <c r="M15" s="105">
        <v>0.56834532374100732</v>
      </c>
      <c r="N15" s="211">
        <v>84</v>
      </c>
      <c r="O15" s="133">
        <v>1.5</v>
      </c>
      <c r="P15" s="125"/>
      <c r="Q15" s="348">
        <v>67</v>
      </c>
      <c r="R15" s="105">
        <v>3.8333907056798622</v>
      </c>
      <c r="S15" s="105">
        <v>0.59294737313956292</v>
      </c>
      <c r="T15" s="264">
        <v>20</v>
      </c>
      <c r="U15" s="105">
        <v>0.82812500000000011</v>
      </c>
      <c r="V15" s="211">
        <v>84</v>
      </c>
      <c r="W15" s="133">
        <v>1.2</v>
      </c>
      <c r="X15" s="125"/>
      <c r="Y15" s="264">
        <v>49.069402266498791</v>
      </c>
      <c r="Z15" s="105">
        <v>2</v>
      </c>
      <c r="AA15" s="264">
        <v>24.131901340641431</v>
      </c>
      <c r="AB15" s="105">
        <v>80</v>
      </c>
      <c r="AC15" s="105">
        <v>1.8225000000000002</v>
      </c>
      <c r="AD15" s="270"/>
      <c r="AE15" s="125"/>
      <c r="AF15" s="264">
        <v>75.44463568559955</v>
      </c>
      <c r="AG15" s="105">
        <v>16.88</v>
      </c>
      <c r="AH15" s="105">
        <v>1.2445079348883237</v>
      </c>
      <c r="AI15" s="211">
        <v>54</v>
      </c>
      <c r="AJ15" s="133">
        <v>1</v>
      </c>
      <c r="AK15" s="125"/>
      <c r="AL15" s="264">
        <v>75.44463568559955</v>
      </c>
      <c r="AM15" s="105">
        <v>1.3519999999999999</v>
      </c>
      <c r="AN15" s="105">
        <v>1.0069200564096439</v>
      </c>
      <c r="AO15" s="211">
        <v>84</v>
      </c>
      <c r="AP15" s="133">
        <v>1</v>
      </c>
      <c r="AQ15" s="125"/>
      <c r="AR15" s="166"/>
      <c r="AS15" s="166"/>
    </row>
    <row r="16" spans="1:77" ht="16.5" customHeight="1" x14ac:dyDescent="0.25">
      <c r="A16" s="130">
        <v>4</v>
      </c>
      <c r="B16" s="125"/>
      <c r="C16" s="348">
        <v>85</v>
      </c>
      <c r="D16" s="349">
        <v>290.5</v>
      </c>
      <c r="E16" s="349">
        <v>4.2426406871192848</v>
      </c>
      <c r="F16" s="349">
        <v>10</v>
      </c>
      <c r="G16" s="349">
        <v>1</v>
      </c>
      <c r="H16" s="125"/>
      <c r="I16" s="348">
        <v>85</v>
      </c>
      <c r="J16" s="349">
        <v>6.9499999999999993</v>
      </c>
      <c r="K16" s="349">
        <v>0.4949747468305834</v>
      </c>
      <c r="L16" s="264">
        <v>30</v>
      </c>
      <c r="M16" s="265">
        <v>0.43165467625899284</v>
      </c>
      <c r="N16" s="211"/>
      <c r="O16" s="143"/>
      <c r="P16" s="125"/>
      <c r="Q16" s="348">
        <v>85</v>
      </c>
      <c r="R16" s="349">
        <v>3.2</v>
      </c>
      <c r="S16" s="349">
        <v>0.4949747468305834</v>
      </c>
      <c r="T16" s="264">
        <v>30</v>
      </c>
      <c r="U16" s="265">
        <v>0.71874999999999989</v>
      </c>
      <c r="V16" s="211"/>
      <c r="W16" s="143"/>
      <c r="X16" s="125"/>
      <c r="Y16" s="264">
        <v>99.99</v>
      </c>
      <c r="Z16" s="265">
        <v>31</v>
      </c>
      <c r="AA16" s="264">
        <v>29.131901340641431</v>
      </c>
      <c r="AB16" s="265">
        <v>90</v>
      </c>
      <c r="AC16" s="265">
        <v>1</v>
      </c>
      <c r="AD16" s="270"/>
      <c r="AE16" s="125"/>
      <c r="AF16" s="264">
        <v>87.722317842799768</v>
      </c>
      <c r="AG16" s="265">
        <v>42.2</v>
      </c>
      <c r="AH16" s="265">
        <v>3.1112698372208092</v>
      </c>
      <c r="AI16" s="211"/>
      <c r="AJ16" s="143"/>
      <c r="AK16" s="125"/>
      <c r="AL16" s="264">
        <v>87.722317842799768</v>
      </c>
      <c r="AM16" s="265">
        <v>3.38</v>
      </c>
      <c r="AN16" s="265">
        <v>2.5173001410241098</v>
      </c>
      <c r="AO16" s="211"/>
      <c r="AP16" s="143"/>
      <c r="AQ16" s="125"/>
      <c r="AR16" s="166"/>
      <c r="AS16" s="166"/>
    </row>
    <row r="17" spans="1:45" ht="16.5" customHeight="1" x14ac:dyDescent="0.25">
      <c r="A17" s="130">
        <v>5</v>
      </c>
      <c r="B17" s="125"/>
      <c r="C17" s="141"/>
      <c r="D17" s="133"/>
      <c r="E17" s="133"/>
      <c r="F17" s="105"/>
      <c r="G17" s="105"/>
      <c r="H17" s="125"/>
      <c r="I17" s="348"/>
      <c r="J17" s="105"/>
      <c r="K17" s="105"/>
      <c r="L17" s="264">
        <v>40</v>
      </c>
      <c r="M17" s="105">
        <v>0.35251798561151088</v>
      </c>
      <c r="N17" s="211"/>
      <c r="O17" s="133"/>
      <c r="P17" s="125"/>
      <c r="Q17" s="348"/>
      <c r="R17" s="105"/>
      <c r="S17" s="105"/>
      <c r="T17" s="264">
        <v>40</v>
      </c>
      <c r="U17" s="105">
        <v>0.67187500000000011</v>
      </c>
      <c r="V17" s="211"/>
      <c r="W17" s="133"/>
      <c r="X17" s="125"/>
      <c r="Y17" s="264">
        <v>100</v>
      </c>
      <c r="Z17" s="105">
        <v>31.5</v>
      </c>
      <c r="AA17" s="264">
        <v>100</v>
      </c>
      <c r="AB17" s="105">
        <v>162</v>
      </c>
      <c r="AC17" s="105">
        <v>1.62</v>
      </c>
      <c r="AD17" s="270"/>
      <c r="AE17" s="125"/>
      <c r="AF17" s="264">
        <v>100</v>
      </c>
      <c r="AG17" s="105">
        <v>105.5</v>
      </c>
      <c r="AH17" s="105">
        <v>7.7781745930520225</v>
      </c>
      <c r="AI17" s="211"/>
      <c r="AJ17" s="133"/>
      <c r="AK17" s="125"/>
      <c r="AL17" s="264">
        <v>100</v>
      </c>
      <c r="AM17" s="105">
        <v>8.4499999999999993</v>
      </c>
      <c r="AN17" s="105">
        <v>6.2932503525602748</v>
      </c>
      <c r="AO17" s="211"/>
      <c r="AP17" s="133"/>
      <c r="AQ17" s="125"/>
      <c r="AR17" s="166"/>
      <c r="AS17" s="166"/>
    </row>
    <row r="18" spans="1:45" ht="16.5" customHeight="1" x14ac:dyDescent="0.25">
      <c r="A18" s="130">
        <v>6</v>
      </c>
      <c r="B18" s="125"/>
      <c r="C18" s="141"/>
      <c r="D18" s="142"/>
      <c r="E18" s="142"/>
      <c r="F18" s="142"/>
      <c r="G18" s="142"/>
      <c r="H18" s="125"/>
      <c r="I18" s="348"/>
      <c r="J18" s="349"/>
      <c r="K18" s="349"/>
      <c r="L18" s="264">
        <v>50</v>
      </c>
      <c r="M18" s="265">
        <v>0.28057553956834536</v>
      </c>
      <c r="N18" s="211"/>
      <c r="O18" s="143"/>
      <c r="P18" s="125"/>
      <c r="Q18" s="348"/>
      <c r="R18" s="349"/>
      <c r="S18" s="349"/>
      <c r="T18" s="264">
        <v>50</v>
      </c>
      <c r="U18" s="265">
        <v>0.64062499999999989</v>
      </c>
      <c r="V18" s="211"/>
      <c r="W18" s="143"/>
      <c r="X18" s="125"/>
      <c r="Y18" s="148"/>
      <c r="Z18" s="150"/>
      <c r="AA18" s="148"/>
      <c r="AB18" s="150"/>
      <c r="AC18" s="150"/>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8"/>
      <c r="J19" s="105"/>
      <c r="K19" s="105"/>
      <c r="L19" s="264">
        <v>60</v>
      </c>
      <c r="M19" s="105">
        <v>0.21582733812949642</v>
      </c>
      <c r="N19" s="211"/>
      <c r="O19" s="133"/>
      <c r="P19" s="125"/>
      <c r="Q19" s="348"/>
      <c r="R19" s="105"/>
      <c r="S19" s="105"/>
      <c r="T19" s="264">
        <v>60</v>
      </c>
      <c r="U19" s="105">
        <v>0.578125</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8"/>
      <c r="J20" s="349"/>
      <c r="K20" s="349"/>
      <c r="L20" s="264">
        <v>70</v>
      </c>
      <c r="M20" s="265">
        <v>0.16546762589928057</v>
      </c>
      <c r="N20" s="211"/>
      <c r="O20" s="143"/>
      <c r="P20" s="125"/>
      <c r="Q20" s="348"/>
      <c r="R20" s="349"/>
      <c r="S20" s="349"/>
      <c r="T20" s="264">
        <v>70</v>
      </c>
      <c r="U20" s="265">
        <v>0.484375</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8"/>
      <c r="J21" s="105"/>
      <c r="K21" s="105"/>
      <c r="L21" s="264">
        <v>80</v>
      </c>
      <c r="M21" s="105">
        <v>0.12230215827338133</v>
      </c>
      <c r="N21" s="211"/>
      <c r="O21" s="133"/>
      <c r="P21" s="125"/>
      <c r="Q21" s="348"/>
      <c r="R21" s="105"/>
      <c r="S21" s="105"/>
      <c r="T21" s="264">
        <v>80</v>
      </c>
      <c r="U21" s="105">
        <v>0.390625</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8"/>
      <c r="J22" s="349"/>
      <c r="K22" s="349"/>
      <c r="L22" s="264">
        <v>90</v>
      </c>
      <c r="M22" s="265">
        <v>8.6330935251798566E-2</v>
      </c>
      <c r="N22" s="211"/>
      <c r="O22" s="143"/>
      <c r="P22" s="125"/>
      <c r="Q22" s="348"/>
      <c r="R22" s="349"/>
      <c r="S22" s="349"/>
      <c r="T22" s="264">
        <v>90</v>
      </c>
      <c r="U22" s="265">
        <v>0.265625</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8"/>
      <c r="J23" s="105"/>
      <c r="K23" s="105"/>
      <c r="L23" s="264">
        <v>100</v>
      </c>
      <c r="M23" s="105">
        <v>2.8776978417266192E-2</v>
      </c>
      <c r="N23" s="211"/>
      <c r="O23" s="133"/>
      <c r="P23" s="125"/>
      <c r="Q23" s="348"/>
      <c r="R23" s="105"/>
      <c r="S23" s="105"/>
      <c r="T23" s="264">
        <v>100</v>
      </c>
      <c r="U23" s="105">
        <v>0.15625</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8"/>
      <c r="J24" s="349"/>
      <c r="K24" s="349"/>
      <c r="L24" s="264"/>
      <c r="M24" s="265"/>
      <c r="N24" s="211"/>
      <c r="O24" s="143"/>
      <c r="P24" s="125"/>
      <c r="Q24" s="348"/>
      <c r="R24" s="349"/>
      <c r="S24" s="349"/>
      <c r="T24" s="264"/>
      <c r="U24" s="265"/>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8"/>
      <c r="J25" s="105"/>
      <c r="K25" s="105"/>
      <c r="L25" s="264"/>
      <c r="M25" s="105"/>
      <c r="N25" s="211"/>
      <c r="O25" s="133"/>
      <c r="P25" s="125"/>
      <c r="Q25" s="348"/>
      <c r="R25" s="105"/>
      <c r="S25" s="105"/>
      <c r="T25" s="264"/>
      <c r="U25" s="105"/>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64"/>
      <c r="M26" s="265"/>
      <c r="N26" s="211"/>
      <c r="O26" s="143"/>
      <c r="P26" s="125"/>
      <c r="Q26" s="141"/>
      <c r="R26" s="142"/>
      <c r="S26" s="142"/>
      <c r="T26" s="264"/>
      <c r="U26" s="265"/>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64"/>
      <c r="M27" s="105"/>
      <c r="N27" s="211"/>
      <c r="O27" s="133"/>
      <c r="P27" s="125"/>
      <c r="Q27" s="141"/>
      <c r="R27" s="133"/>
      <c r="S27" s="133"/>
      <c r="T27" s="264"/>
      <c r="U27" s="105"/>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W1" zoomScale="90" zoomScaleNormal="90" workbookViewId="0">
      <selection activeCell="BW28" sqref="BW28"/>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69" t="s">
        <v>863</v>
      </c>
      <c r="D4" s="370"/>
      <c r="E4" s="370"/>
      <c r="F4" s="370"/>
      <c r="G4" s="370"/>
      <c r="H4" s="370"/>
      <c r="I4" s="370"/>
      <c r="J4" s="370"/>
      <c r="K4" s="370"/>
      <c r="L4" s="370"/>
      <c r="M4" s="370"/>
      <c r="N4" s="370"/>
      <c r="O4" s="370"/>
      <c r="P4" s="370"/>
      <c r="Q4" s="370"/>
      <c r="R4" s="370"/>
      <c r="S4" s="370"/>
      <c r="T4" s="370"/>
      <c r="U4" s="370"/>
      <c r="V4" s="371"/>
      <c r="W4" s="125"/>
      <c r="X4" s="125"/>
      <c r="Y4" s="125"/>
      <c r="Z4" s="369" t="s">
        <v>799</v>
      </c>
      <c r="AA4" s="367"/>
      <c r="AB4" s="367"/>
      <c r="AC4" s="367"/>
      <c r="AD4" s="368"/>
      <c r="AE4" s="125"/>
      <c r="AF4" s="369" t="s">
        <v>799</v>
      </c>
      <c r="AG4" s="370"/>
      <c r="AH4" s="370"/>
      <c r="AI4" s="370"/>
      <c r="AJ4" s="370"/>
      <c r="AK4" s="370"/>
      <c r="AL4" s="371"/>
      <c r="AM4" s="125"/>
      <c r="AN4" s="369" t="s">
        <v>800</v>
      </c>
      <c r="AO4" s="370"/>
      <c r="AP4" s="370"/>
      <c r="AQ4" s="370"/>
      <c r="AR4" s="370"/>
      <c r="AS4" s="370"/>
      <c r="AT4" s="370"/>
      <c r="AU4" s="370"/>
      <c r="AV4" s="371"/>
      <c r="AW4" s="125"/>
      <c r="AX4" s="369" t="s">
        <v>800</v>
      </c>
      <c r="AY4" s="370"/>
      <c r="AZ4" s="370"/>
      <c r="BA4" s="370"/>
      <c r="BB4" s="370"/>
      <c r="BC4" s="370"/>
      <c r="BD4" s="370"/>
      <c r="BE4" s="370"/>
      <c r="BF4" s="371"/>
      <c r="BG4" s="125"/>
      <c r="BH4" s="369" t="s">
        <v>800</v>
      </c>
      <c r="BI4" s="370"/>
      <c r="BJ4" s="370"/>
      <c r="BK4" s="370"/>
      <c r="BL4" s="370"/>
      <c r="BM4" s="370"/>
      <c r="BN4" s="370"/>
      <c r="BO4" s="370"/>
      <c r="BP4" s="370"/>
      <c r="BQ4" s="370"/>
      <c r="BR4" s="371"/>
      <c r="BS4" s="125"/>
    </row>
    <row r="5" spans="1:86" ht="16.5" thickBot="1" x14ac:dyDescent="0.25">
      <c r="A5" s="135" t="s">
        <v>445</v>
      </c>
      <c r="B5" s="125"/>
      <c r="C5" s="369" t="s">
        <v>858</v>
      </c>
      <c r="D5" s="370"/>
      <c r="E5" s="370"/>
      <c r="F5" s="370"/>
      <c r="G5" s="370"/>
      <c r="H5" s="370"/>
      <c r="I5" s="370"/>
      <c r="J5" s="370"/>
      <c r="K5" s="370"/>
      <c r="L5" s="370"/>
      <c r="M5" s="370"/>
      <c r="N5" s="370"/>
      <c r="O5" s="370"/>
      <c r="P5" s="370"/>
      <c r="Q5" s="370"/>
      <c r="R5" s="370"/>
      <c r="S5" s="370"/>
      <c r="T5" s="370"/>
      <c r="U5" s="370"/>
      <c r="V5" s="371"/>
      <c r="W5" s="125"/>
      <c r="X5" s="125"/>
      <c r="Y5" s="125"/>
      <c r="Z5" s="369" t="s">
        <v>504</v>
      </c>
      <c r="AA5" s="367"/>
      <c r="AB5" s="367"/>
      <c r="AC5" s="367"/>
      <c r="AD5" s="368"/>
      <c r="AE5" s="125"/>
      <c r="AF5" s="369" t="s">
        <v>505</v>
      </c>
      <c r="AG5" s="370"/>
      <c r="AH5" s="370"/>
      <c r="AI5" s="370"/>
      <c r="AJ5" s="370"/>
      <c r="AK5" s="370"/>
      <c r="AL5" s="371"/>
      <c r="AM5" s="125"/>
      <c r="AN5" s="369" t="s">
        <v>506</v>
      </c>
      <c r="AO5" s="370"/>
      <c r="AP5" s="370"/>
      <c r="AQ5" s="370"/>
      <c r="AR5" s="370"/>
      <c r="AS5" s="370"/>
      <c r="AT5" s="370"/>
      <c r="AU5" s="370"/>
      <c r="AV5" s="371"/>
      <c r="AW5" s="125"/>
      <c r="AX5" s="369" t="s">
        <v>516</v>
      </c>
      <c r="AY5" s="370"/>
      <c r="AZ5" s="370"/>
      <c r="BA5" s="370"/>
      <c r="BB5" s="370"/>
      <c r="BC5" s="370"/>
      <c r="BD5" s="370"/>
      <c r="BE5" s="370"/>
      <c r="BF5" s="371"/>
      <c r="BG5" s="125"/>
      <c r="BH5" s="369" t="s">
        <v>515</v>
      </c>
      <c r="BI5" s="370"/>
      <c r="BJ5" s="370"/>
      <c r="BK5" s="370"/>
      <c r="BL5" s="370"/>
      <c r="BM5" s="370"/>
      <c r="BN5" s="370"/>
      <c r="BO5" s="370"/>
      <c r="BP5" s="370"/>
      <c r="BQ5" s="370"/>
      <c r="BR5" s="371"/>
      <c r="BS5" s="125"/>
    </row>
    <row r="6" spans="1:86" ht="16.5" thickBot="1" x14ac:dyDescent="0.25">
      <c r="A6" s="125"/>
      <c r="B6" s="125"/>
      <c r="C6" s="125"/>
      <c r="D6" s="399" t="s">
        <v>801</v>
      </c>
      <c r="E6" s="399"/>
      <c r="F6" s="399"/>
      <c r="G6" s="400"/>
      <c r="H6" s="130"/>
      <c r="I6" s="369" t="s">
        <v>802</v>
      </c>
      <c r="J6" s="370"/>
      <c r="K6" s="370"/>
      <c r="L6" s="371"/>
      <c r="M6" s="130"/>
      <c r="N6" s="369" t="s">
        <v>803</v>
      </c>
      <c r="O6" s="370"/>
      <c r="P6" s="370"/>
      <c r="Q6" s="371"/>
      <c r="R6" s="130"/>
      <c r="S6" s="369" t="s">
        <v>804</v>
      </c>
      <c r="T6" s="370"/>
      <c r="U6" s="370"/>
      <c r="V6" s="371"/>
      <c r="W6" s="125"/>
      <c r="X6" s="125"/>
      <c r="Y6" s="125"/>
      <c r="Z6" s="125"/>
      <c r="AA6" s="246">
        <v>1</v>
      </c>
      <c r="AB6" s="247">
        <v>2</v>
      </c>
      <c r="AC6" s="247">
        <v>3</v>
      </c>
      <c r="AD6" s="247">
        <v>4</v>
      </c>
      <c r="AE6" s="125"/>
      <c r="AF6" s="125"/>
      <c r="AG6" s="369" t="s">
        <v>543</v>
      </c>
      <c r="AH6" s="368"/>
      <c r="AI6" s="369" t="s">
        <v>544</v>
      </c>
      <c r="AJ6" s="368"/>
      <c r="AK6" s="125"/>
      <c r="AL6" s="244" t="s">
        <v>775</v>
      </c>
      <c r="AM6" s="125"/>
      <c r="AN6" s="125"/>
      <c r="AO6" s="369" t="s">
        <v>545</v>
      </c>
      <c r="AP6" s="371"/>
      <c r="AQ6" s="125"/>
      <c r="AR6" s="369" t="s">
        <v>546</v>
      </c>
      <c r="AS6" s="371"/>
      <c r="AT6" s="125"/>
      <c r="AU6" s="369" t="s">
        <v>547</v>
      </c>
      <c r="AV6" s="371"/>
      <c r="AW6" s="125"/>
      <c r="AX6" s="125"/>
      <c r="AY6" s="369" t="s">
        <v>545</v>
      </c>
      <c r="AZ6" s="371"/>
      <c r="BA6" s="125"/>
      <c r="BB6" s="369" t="s">
        <v>546</v>
      </c>
      <c r="BC6" s="371"/>
      <c r="BD6" s="125"/>
      <c r="BE6" s="369" t="s">
        <v>547</v>
      </c>
      <c r="BF6" s="371"/>
      <c r="BG6" s="125"/>
      <c r="BH6" s="125"/>
      <c r="BI6" s="369" t="s">
        <v>545</v>
      </c>
      <c r="BJ6" s="371"/>
      <c r="BK6" s="125"/>
      <c r="BL6" s="369" t="s">
        <v>546</v>
      </c>
      <c r="BM6" s="371"/>
      <c r="BN6" s="125"/>
      <c r="BO6" s="369" t="s">
        <v>547</v>
      </c>
      <c r="BP6" s="371"/>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5" t="s">
        <v>847</v>
      </c>
      <c r="AA7" s="376"/>
      <c r="AB7" s="376"/>
      <c r="AC7" s="376"/>
      <c r="AD7" s="376"/>
      <c r="AE7" s="125"/>
      <c r="AF7" s="397" t="s">
        <v>848</v>
      </c>
      <c r="AG7" s="398"/>
      <c r="AH7" s="398"/>
      <c r="AI7" s="398"/>
      <c r="AJ7" s="398"/>
      <c r="AK7" s="398"/>
      <c r="AL7" s="398"/>
      <c r="AM7" s="125"/>
      <c r="AN7" s="389" t="s">
        <v>849</v>
      </c>
      <c r="AO7" s="390"/>
      <c r="AP7" s="390"/>
      <c r="AQ7" s="390"/>
      <c r="AR7" s="390"/>
      <c r="AS7" s="390"/>
      <c r="AT7" s="390"/>
      <c r="AU7" s="390"/>
      <c r="AV7" s="390"/>
      <c r="AW7" s="125"/>
      <c r="AX7" s="389" t="s">
        <v>850</v>
      </c>
      <c r="AY7" s="390"/>
      <c r="AZ7" s="390"/>
      <c r="BA7" s="390"/>
      <c r="BB7" s="390"/>
      <c r="BC7" s="390"/>
      <c r="BD7" s="390"/>
      <c r="BE7" s="390"/>
      <c r="BF7" s="390"/>
      <c r="BG7" s="125"/>
      <c r="BH7" s="389" t="s">
        <v>851</v>
      </c>
      <c r="BI7" s="390"/>
      <c r="BJ7" s="390"/>
      <c r="BK7" s="390"/>
      <c r="BL7" s="390"/>
      <c r="BM7" s="390"/>
      <c r="BN7" s="390"/>
      <c r="BO7" s="390"/>
      <c r="BP7" s="390"/>
      <c r="BQ7" s="390"/>
      <c r="BR7" s="390"/>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392" t="s">
        <v>812</v>
      </c>
      <c r="AL9" s="396"/>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2</v>
      </c>
      <c r="T10" s="221">
        <f t="shared" si="1"/>
        <v>2</v>
      </c>
      <c r="U10" s="221"/>
      <c r="V10" s="221">
        <f t="shared" si="1"/>
        <v>1</v>
      </c>
      <c r="W10" s="220"/>
      <c r="X10" s="220"/>
      <c r="Y10" s="220"/>
      <c r="Z10" s="220"/>
      <c r="AA10" s="221">
        <f>COUNT(AA13:AA37)</f>
        <v>12</v>
      </c>
      <c r="AB10" s="221">
        <f>COUNT(AB13:AB37)</f>
        <v>12</v>
      </c>
      <c r="AC10" s="221">
        <f>COUNT(AC13:AC37)</f>
        <v>12</v>
      </c>
      <c r="AD10" s="221">
        <f>COUNT(AD13:AD37)</f>
        <v>12</v>
      </c>
      <c r="AE10" s="228"/>
      <c r="AF10" s="220"/>
      <c r="AG10" s="221">
        <f>COUNT(AG13:AG37)</f>
        <v>12</v>
      </c>
      <c r="AH10" s="221">
        <f>COUNT(AH13:AH37)</f>
        <v>12</v>
      </c>
      <c r="AI10" s="221">
        <f>COUNT(AI13:AI37)</f>
        <v>12</v>
      </c>
      <c r="AJ10" s="221">
        <f>COUNT(AJ13:AJ37)</f>
        <v>12</v>
      </c>
      <c r="AK10" s="220"/>
      <c r="AL10" s="220"/>
      <c r="AM10" s="220"/>
      <c r="AN10" s="220"/>
      <c r="AO10" s="221">
        <f>COUNT(AO13:AO37)</f>
        <v>17</v>
      </c>
      <c r="AP10" s="221">
        <f>COUNT(AP13:AP37)</f>
        <v>17</v>
      </c>
      <c r="AQ10" s="220"/>
      <c r="AR10" s="221">
        <f>COUNT(AR13:AR37)</f>
        <v>15</v>
      </c>
      <c r="AS10" s="221">
        <f>COUNT(AS13:AS37)</f>
        <v>15</v>
      </c>
      <c r="AT10" s="220"/>
      <c r="AU10" s="221">
        <f>COUNT(AU13:AU37)</f>
        <v>15</v>
      </c>
      <c r="AV10" s="221">
        <f>COUNT(AV13:AV37)</f>
        <v>15</v>
      </c>
      <c r="AW10" s="220"/>
      <c r="AX10" s="220"/>
      <c r="AY10" s="221">
        <f>COUNT(AY13:AY37)</f>
        <v>17</v>
      </c>
      <c r="AZ10" s="221">
        <f>COUNT(AZ13:AZ37)</f>
        <v>17</v>
      </c>
      <c r="BA10" s="220"/>
      <c r="BB10" s="221">
        <f>COUNT(BB13:BB37)</f>
        <v>15</v>
      </c>
      <c r="BC10" s="221">
        <f>COUNT(BC13:BC37)</f>
        <v>15</v>
      </c>
      <c r="BD10" s="220"/>
      <c r="BE10" s="221">
        <f>COUNT(BE13:BE37)</f>
        <v>15</v>
      </c>
      <c r="BF10" s="221">
        <f>COUNT(BF13:BF37)</f>
        <v>15</v>
      </c>
      <c r="BG10" s="220"/>
      <c r="BH10" s="220"/>
      <c r="BI10" s="221">
        <f>COUNT(BI13:BI37)</f>
        <v>17</v>
      </c>
      <c r="BJ10" s="221">
        <f>COUNT(BJ13:BJ37)</f>
        <v>17</v>
      </c>
      <c r="BK10" s="220"/>
      <c r="BL10" s="221">
        <f>COUNT(BL13:BL37)</f>
        <v>13</v>
      </c>
      <c r="BM10" s="221">
        <f>COUNT(BM13:BM37)</f>
        <v>13</v>
      </c>
      <c r="BN10" s="220"/>
      <c r="BO10" s="221">
        <f>COUNT(BO13:BO37)</f>
        <v>15</v>
      </c>
      <c r="BP10" s="221">
        <f>COUNT(BP13:BP37)</f>
        <v>15</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77" t="s">
        <v>887</v>
      </c>
      <c r="E11" s="377"/>
      <c r="F11" s="377"/>
      <c r="G11" s="377"/>
      <c r="H11" s="261"/>
      <c r="I11" s="377" t="s">
        <v>888</v>
      </c>
      <c r="J11" s="377"/>
      <c r="K11" s="377"/>
      <c r="L11" s="377"/>
      <c r="M11" s="261"/>
      <c r="N11" s="377" t="s">
        <v>889</v>
      </c>
      <c r="O11" s="377"/>
      <c r="P11" s="377"/>
      <c r="Q11" s="377"/>
      <c r="R11" s="261"/>
      <c r="S11" s="377" t="s">
        <v>890</v>
      </c>
      <c r="T11" s="377"/>
      <c r="U11" s="377"/>
      <c r="V11" s="377"/>
      <c r="W11" s="220"/>
      <c r="X11" s="220"/>
      <c r="Y11" s="220"/>
      <c r="Z11" s="377" t="s">
        <v>891</v>
      </c>
      <c r="AA11" s="377"/>
      <c r="AB11" s="377"/>
      <c r="AC11" s="377"/>
      <c r="AD11" s="377"/>
      <c r="AE11" s="228"/>
      <c r="AF11" s="377" t="s">
        <v>892</v>
      </c>
      <c r="AG11" s="377"/>
      <c r="AH11" s="377"/>
      <c r="AI11" s="377"/>
      <c r="AJ11" s="377"/>
      <c r="AK11" s="261"/>
      <c r="AL11" s="261"/>
      <c r="AM11" s="220"/>
      <c r="AN11" s="377" t="s">
        <v>893</v>
      </c>
      <c r="AO11" s="377"/>
      <c r="AP11" s="377"/>
      <c r="AQ11" s="377" t="s">
        <v>894</v>
      </c>
      <c r="AR11" s="377"/>
      <c r="AS11" s="377"/>
      <c r="AT11" s="377" t="s">
        <v>895</v>
      </c>
      <c r="AU11" s="377"/>
      <c r="AV11" s="377"/>
      <c r="AW11" s="220"/>
      <c r="AX11" s="377" t="s">
        <v>896</v>
      </c>
      <c r="AY11" s="377"/>
      <c r="AZ11" s="377"/>
      <c r="BA11" s="377" t="s">
        <v>897</v>
      </c>
      <c r="BB11" s="377"/>
      <c r="BC11" s="377"/>
      <c r="BD11" s="377" t="s">
        <v>898</v>
      </c>
      <c r="BE11" s="377"/>
      <c r="BF11" s="377"/>
      <c r="BG11" s="220"/>
      <c r="BH11" s="377" t="s">
        <v>899</v>
      </c>
      <c r="BI11" s="377"/>
      <c r="BJ11" s="377"/>
      <c r="BK11" s="377" t="s">
        <v>900</v>
      </c>
      <c r="BL11" s="377"/>
      <c r="BM11" s="377"/>
      <c r="BN11" s="377" t="s">
        <v>901</v>
      </c>
      <c r="BO11" s="377"/>
      <c r="BP11" s="377"/>
      <c r="BQ11" s="377" t="s">
        <v>672</v>
      </c>
      <c r="BR11" s="377"/>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12.37</v>
      </c>
      <c r="E13" s="133">
        <v>0.56000000000000005</v>
      </c>
      <c r="F13" s="145">
        <v>1</v>
      </c>
      <c r="G13" s="133">
        <v>0.8</v>
      </c>
      <c r="H13" s="180">
        <f>D13</f>
        <v>12.37</v>
      </c>
      <c r="I13" s="133">
        <v>28.51</v>
      </c>
      <c r="J13" s="133">
        <v>2.82</v>
      </c>
      <c r="K13" s="211">
        <v>1</v>
      </c>
      <c r="L13" s="133">
        <v>0.8</v>
      </c>
      <c r="M13" s="180">
        <f>+D13+I13</f>
        <v>40.880000000000003</v>
      </c>
      <c r="N13" s="133">
        <v>59.12</v>
      </c>
      <c r="O13" s="133">
        <v>0</v>
      </c>
      <c r="P13" s="211">
        <v>1</v>
      </c>
      <c r="Q13" s="133">
        <v>0.8</v>
      </c>
      <c r="R13" s="180">
        <f>+D13+I13+N13</f>
        <v>100</v>
      </c>
      <c r="S13" s="133">
        <v>0</v>
      </c>
      <c r="T13" s="133">
        <v>0</v>
      </c>
      <c r="U13" s="211">
        <v>1</v>
      </c>
      <c r="V13" s="133">
        <v>1</v>
      </c>
      <c r="W13" s="125"/>
      <c r="X13" s="180">
        <f>D13+I13+N13+S13</f>
        <v>100</v>
      </c>
      <c r="Y13" s="125"/>
      <c r="Z13" s="266">
        <v>0</v>
      </c>
      <c r="AA13" s="105">
        <v>0</v>
      </c>
      <c r="AB13" s="105">
        <v>20</v>
      </c>
      <c r="AC13" s="105">
        <v>40</v>
      </c>
      <c r="AD13" s="105">
        <v>40</v>
      </c>
      <c r="AE13" s="180">
        <f t="shared" ref="AE13:AE36" si="2">SUM(AA13:AD13)</f>
        <v>100</v>
      </c>
      <c r="AF13" s="266">
        <v>0</v>
      </c>
      <c r="AG13" s="105">
        <v>2.2200000000000002</v>
      </c>
      <c r="AH13" s="105">
        <v>0.65375836514724694</v>
      </c>
      <c r="AI13" s="105">
        <v>0.94615384615384535</v>
      </c>
      <c r="AJ13" s="105">
        <v>0.16817854699288792</v>
      </c>
      <c r="AK13" s="126"/>
      <c r="AL13" s="126"/>
      <c r="AM13" s="125"/>
      <c r="AN13" s="266">
        <v>0</v>
      </c>
      <c r="AO13" s="105">
        <v>19</v>
      </c>
      <c r="AP13" s="105">
        <v>0</v>
      </c>
      <c r="AQ13" s="266">
        <v>0</v>
      </c>
      <c r="AR13" s="105">
        <v>19</v>
      </c>
      <c r="AS13" s="105">
        <v>0</v>
      </c>
      <c r="AT13" s="266">
        <v>0</v>
      </c>
      <c r="AU13" s="105">
        <v>19</v>
      </c>
      <c r="AV13" s="105">
        <v>0</v>
      </c>
      <c r="AW13" s="125"/>
      <c r="AX13" s="266">
        <v>0</v>
      </c>
      <c r="AY13" s="200">
        <v>26.266470924260865</v>
      </c>
      <c r="AZ13" s="105">
        <v>0</v>
      </c>
      <c r="BA13" s="266">
        <v>0</v>
      </c>
      <c r="BB13" s="105">
        <v>5.9543349702349673</v>
      </c>
      <c r="BC13" s="105">
        <v>0</v>
      </c>
      <c r="BD13" s="266">
        <v>0</v>
      </c>
      <c r="BE13" s="105">
        <v>5.6868357314706657</v>
      </c>
      <c r="BF13" s="105">
        <v>0</v>
      </c>
      <c r="BG13" s="125"/>
      <c r="BH13" s="266">
        <v>0</v>
      </c>
      <c r="BI13" s="105">
        <v>25.2</v>
      </c>
      <c r="BJ13" s="105">
        <v>0</v>
      </c>
      <c r="BK13" s="266">
        <v>0</v>
      </c>
      <c r="BL13" s="105">
        <v>25.2</v>
      </c>
      <c r="BM13" s="105">
        <v>0</v>
      </c>
      <c r="BN13" s="266">
        <v>0</v>
      </c>
      <c r="BO13" s="105">
        <v>25.2</v>
      </c>
      <c r="BP13" s="105">
        <v>0</v>
      </c>
      <c r="BQ13" s="177">
        <v>1</v>
      </c>
      <c r="BR13" s="133">
        <v>0.1</v>
      </c>
      <c r="BS13" s="125"/>
    </row>
    <row r="14" spans="1:86" x14ac:dyDescent="0.25">
      <c r="A14" s="130">
        <v>2</v>
      </c>
      <c r="B14" s="125"/>
      <c r="C14" s="141"/>
      <c r="D14" s="163"/>
      <c r="E14" s="163"/>
      <c r="F14" s="145">
        <v>10</v>
      </c>
      <c r="G14" s="143">
        <v>1</v>
      </c>
      <c r="H14" s="180">
        <f>D14</f>
        <v>0</v>
      </c>
      <c r="I14" s="163"/>
      <c r="J14" s="163"/>
      <c r="K14" s="211">
        <v>10</v>
      </c>
      <c r="L14" s="143">
        <v>1</v>
      </c>
      <c r="M14" s="180">
        <f>+D14+I14</f>
        <v>0</v>
      </c>
      <c r="N14" s="163"/>
      <c r="O14" s="163"/>
      <c r="P14" s="211">
        <v>10</v>
      </c>
      <c r="Q14" s="143">
        <v>1</v>
      </c>
      <c r="R14" s="180">
        <f>+D14+I14+N14</f>
        <v>0</v>
      </c>
      <c r="S14" s="163">
        <v>0</v>
      </c>
      <c r="T14" s="163">
        <v>0</v>
      </c>
      <c r="U14" s="211"/>
      <c r="V14" s="143"/>
      <c r="W14" s="125"/>
      <c r="X14" s="180">
        <f t="shared" ref="X14:X37" si="3">D14+I14+N14+S14</f>
        <v>0</v>
      </c>
      <c r="Y14" s="125"/>
      <c r="Z14" s="266">
        <v>11.5</v>
      </c>
      <c r="AA14" s="107">
        <v>0</v>
      </c>
      <c r="AB14" s="107">
        <v>20</v>
      </c>
      <c r="AC14" s="107">
        <v>40</v>
      </c>
      <c r="AD14" s="107">
        <v>40</v>
      </c>
      <c r="AE14" s="180">
        <f t="shared" si="2"/>
        <v>100</v>
      </c>
      <c r="AF14" s="266">
        <v>11.5</v>
      </c>
      <c r="AG14" s="107">
        <v>2.2200000000000002</v>
      </c>
      <c r="AH14" s="107">
        <v>0.65375836514724694</v>
      </c>
      <c r="AI14" s="107">
        <v>0.94615384615384535</v>
      </c>
      <c r="AJ14" s="107">
        <v>0.16817854699288792</v>
      </c>
      <c r="AK14" s="126"/>
      <c r="AL14" s="126"/>
      <c r="AM14" s="125"/>
      <c r="AN14" s="266">
        <v>10</v>
      </c>
      <c r="AO14" s="107">
        <v>36.475000000000001</v>
      </c>
      <c r="AP14" s="107">
        <v>20.03819269960907</v>
      </c>
      <c r="AQ14" s="266">
        <v>10</v>
      </c>
      <c r="AR14" s="107">
        <v>51.300000000000004</v>
      </c>
      <c r="AS14" s="107">
        <v>19.937736414481286</v>
      </c>
      <c r="AT14" s="266">
        <v>10</v>
      </c>
      <c r="AU14" s="107">
        <v>88.4</v>
      </c>
      <c r="AV14" s="107">
        <v>20.16085315655064</v>
      </c>
      <c r="AW14" s="125"/>
      <c r="AX14" s="266">
        <v>10</v>
      </c>
      <c r="AY14" s="201">
        <v>10.917228068704871</v>
      </c>
      <c r="AZ14" s="107">
        <v>20.03819269960907</v>
      </c>
      <c r="BA14" s="266">
        <v>10</v>
      </c>
      <c r="BB14" s="107">
        <v>15.354456474970799</v>
      </c>
      <c r="BC14" s="107">
        <v>19.937736414481286</v>
      </c>
      <c r="BD14" s="266">
        <v>10</v>
      </c>
      <c r="BE14" s="107">
        <v>26.458751508526678</v>
      </c>
      <c r="BF14" s="107">
        <v>20.16085315655064</v>
      </c>
      <c r="BG14" s="125"/>
      <c r="BH14" s="266">
        <v>10</v>
      </c>
      <c r="BI14" s="107">
        <v>36.825000000000003</v>
      </c>
      <c r="BJ14" s="107">
        <v>14.442616337307667</v>
      </c>
      <c r="BK14" s="266">
        <v>10</v>
      </c>
      <c r="BL14" s="107">
        <v>39.728571428571435</v>
      </c>
      <c r="BM14" s="107">
        <v>11.057533523306512</v>
      </c>
      <c r="BN14" s="266">
        <v>10</v>
      </c>
      <c r="BO14" s="107">
        <v>45.1</v>
      </c>
      <c r="BP14" s="107">
        <v>6.9603639751571977</v>
      </c>
      <c r="BQ14" s="177">
        <v>10</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11.81234085559567</v>
      </c>
      <c r="AA15" s="105">
        <v>100</v>
      </c>
      <c r="AB15" s="105">
        <v>0</v>
      </c>
      <c r="AC15" s="105">
        <v>0</v>
      </c>
      <c r="AD15" s="105">
        <v>0</v>
      </c>
      <c r="AE15" s="180">
        <f t="shared" si="2"/>
        <v>100</v>
      </c>
      <c r="AF15" s="266">
        <v>11.81234085559567</v>
      </c>
      <c r="AG15" s="105">
        <v>0.49999999999999822</v>
      </c>
      <c r="AH15" s="105">
        <v>0.28284271247461967</v>
      </c>
      <c r="AI15" s="105">
        <v>0.49999999999999822</v>
      </c>
      <c r="AJ15" s="105">
        <v>0.28284271247461967</v>
      </c>
      <c r="AK15" s="126"/>
      <c r="AL15" s="126"/>
      <c r="AM15" s="125"/>
      <c r="AN15" s="266">
        <v>12.37297977927561</v>
      </c>
      <c r="AO15" s="105">
        <v>36.475000000000001</v>
      </c>
      <c r="AP15" s="105">
        <v>20.03819269960907</v>
      </c>
      <c r="AQ15" s="266">
        <v>12.37297977927561</v>
      </c>
      <c r="AR15" s="105">
        <v>19</v>
      </c>
      <c r="AS15" s="105">
        <v>0</v>
      </c>
      <c r="AT15" s="266">
        <v>20</v>
      </c>
      <c r="AU15" s="105">
        <v>125.075</v>
      </c>
      <c r="AV15" s="105">
        <v>6.9168273073714994</v>
      </c>
      <c r="AW15" s="125"/>
      <c r="AX15" s="266">
        <v>12.37297977927561</v>
      </c>
      <c r="AY15" s="200">
        <v>10.917228068704871</v>
      </c>
      <c r="AZ15" s="105">
        <v>20.03819269960907</v>
      </c>
      <c r="BA15" s="266">
        <v>12.37297977927561</v>
      </c>
      <c r="BB15" s="105">
        <v>5.6868357314706657</v>
      </c>
      <c r="BC15" s="105">
        <v>0</v>
      </c>
      <c r="BD15" s="266">
        <v>20</v>
      </c>
      <c r="BE15" s="105">
        <v>37.435841005983868</v>
      </c>
      <c r="BF15" s="105">
        <v>6.9168273073714994</v>
      </c>
      <c r="BG15" s="125"/>
      <c r="BH15" s="266">
        <v>12.37297977927561</v>
      </c>
      <c r="BI15" s="105">
        <v>36.825000000000003</v>
      </c>
      <c r="BJ15" s="105">
        <v>14.442616337307667</v>
      </c>
      <c r="BK15" s="266">
        <v>20</v>
      </c>
      <c r="BL15" s="105">
        <v>48.833333333333336</v>
      </c>
      <c r="BM15" s="105">
        <v>9.4854274196439778</v>
      </c>
      <c r="BN15" s="266">
        <v>20</v>
      </c>
      <c r="BO15" s="105">
        <v>30.400000000000002</v>
      </c>
      <c r="BP15" s="105">
        <v>5.3634565968847392</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266">
        <v>17</v>
      </c>
      <c r="AA16" s="107">
        <v>0</v>
      </c>
      <c r="AB16" s="107">
        <v>77.777777777777771</v>
      </c>
      <c r="AC16" s="107">
        <v>0</v>
      </c>
      <c r="AD16" s="107">
        <v>22.222222222222221</v>
      </c>
      <c r="AE16" s="180">
        <f t="shared" si="2"/>
        <v>100</v>
      </c>
      <c r="AF16" s="266">
        <v>17</v>
      </c>
      <c r="AG16" s="107">
        <v>5.9555555555555557</v>
      </c>
      <c r="AH16" s="107">
        <v>0.52839145608554072</v>
      </c>
      <c r="AI16" s="107">
        <v>1.7666666666666664</v>
      </c>
      <c r="AJ16" s="107">
        <v>0.25975901808165824</v>
      </c>
      <c r="AK16" s="126"/>
      <c r="AL16" s="126"/>
      <c r="AM16" s="125"/>
      <c r="AN16" s="266">
        <v>20</v>
      </c>
      <c r="AO16" s="107">
        <v>32.049999999999997</v>
      </c>
      <c r="AP16" s="107">
        <v>16.01135014086362</v>
      </c>
      <c r="AQ16" s="266">
        <v>20</v>
      </c>
      <c r="AR16" s="107">
        <v>42.325000000000003</v>
      </c>
      <c r="AS16" s="107">
        <v>23.472874415659721</v>
      </c>
      <c r="AT16" s="266">
        <v>30</v>
      </c>
      <c r="AU16" s="107">
        <v>121.27499999999999</v>
      </c>
      <c r="AV16" s="107">
        <v>7.220053093064247</v>
      </c>
      <c r="AW16" s="125"/>
      <c r="AX16" s="266">
        <v>20</v>
      </c>
      <c r="AY16" s="201">
        <v>9.5927939575597279</v>
      </c>
      <c r="AZ16" s="107">
        <v>16.01135014086362</v>
      </c>
      <c r="BA16" s="266">
        <v>20</v>
      </c>
      <c r="BB16" s="107">
        <v>12.668174859710312</v>
      </c>
      <c r="BC16" s="107">
        <v>23.472874415659721</v>
      </c>
      <c r="BD16" s="266">
        <v>30</v>
      </c>
      <c r="BE16" s="107">
        <v>36.298473859689736</v>
      </c>
      <c r="BF16" s="107">
        <v>7.220053093064247</v>
      </c>
      <c r="BG16" s="125"/>
      <c r="BH16" s="266">
        <v>20</v>
      </c>
      <c r="BI16" s="107">
        <v>39.699999999999996</v>
      </c>
      <c r="BJ16" s="107">
        <v>13.937240281586126</v>
      </c>
      <c r="BK16" s="266">
        <v>30</v>
      </c>
      <c r="BL16" s="107">
        <v>30.566666666666666</v>
      </c>
      <c r="BM16" s="107">
        <v>9.6438235847268245</v>
      </c>
      <c r="BN16" s="266">
        <v>30</v>
      </c>
      <c r="BO16" s="107">
        <v>31.125</v>
      </c>
      <c r="BP16" s="107">
        <v>5.5733742024019888</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266">
        <v>24</v>
      </c>
      <c r="AA17" s="105">
        <v>0</v>
      </c>
      <c r="AB17" s="105">
        <v>37.5</v>
      </c>
      <c r="AC17" s="105">
        <v>62.5</v>
      </c>
      <c r="AD17" s="105">
        <v>0</v>
      </c>
      <c r="AE17" s="180">
        <f t="shared" si="2"/>
        <v>100</v>
      </c>
      <c r="AF17" s="266">
        <v>24</v>
      </c>
      <c r="AG17" s="105">
        <v>11.212499999999999</v>
      </c>
      <c r="AH17" s="105">
        <v>0.69832388617317298</v>
      </c>
      <c r="AI17" s="105">
        <v>2.5083333333333333</v>
      </c>
      <c r="AJ17" s="105">
        <v>0.47505316023630995</v>
      </c>
      <c r="AK17" s="126"/>
      <c r="AL17" s="126"/>
      <c r="AM17" s="125"/>
      <c r="AN17" s="266">
        <v>30</v>
      </c>
      <c r="AO17" s="105">
        <v>36.224999999999994</v>
      </c>
      <c r="AP17" s="105">
        <v>3.5677957714346071</v>
      </c>
      <c r="AQ17" s="266">
        <v>30</v>
      </c>
      <c r="AR17" s="105">
        <v>34.549999999999997</v>
      </c>
      <c r="AS17" s="105">
        <v>5.8756559917453934</v>
      </c>
      <c r="AT17" s="266">
        <v>40</v>
      </c>
      <c r="AU17" s="105">
        <v>120.52500000000001</v>
      </c>
      <c r="AV17" s="105">
        <v>3.7897889123274413</v>
      </c>
      <c r="AW17" s="125"/>
      <c r="AX17" s="266">
        <v>30</v>
      </c>
      <c r="AY17" s="200">
        <v>10.842401282764465</v>
      </c>
      <c r="AZ17" s="105">
        <v>3.5677957714346071</v>
      </c>
      <c r="BA17" s="266">
        <v>30</v>
      </c>
      <c r="BB17" s="105">
        <v>10.341061816963762</v>
      </c>
      <c r="BC17" s="105">
        <v>5.8756559917453934</v>
      </c>
      <c r="BD17" s="266">
        <v>40</v>
      </c>
      <c r="BE17" s="105">
        <v>36.073993501868529</v>
      </c>
      <c r="BF17" s="105">
        <v>3.7897889123274413</v>
      </c>
      <c r="BG17" s="125"/>
      <c r="BH17" s="266">
        <v>30</v>
      </c>
      <c r="BI17" s="105">
        <v>27.225000000000001</v>
      </c>
      <c r="BJ17" s="105">
        <v>6.6790094075893185</v>
      </c>
      <c r="BK17" s="266">
        <v>40</v>
      </c>
      <c r="BL17" s="105">
        <v>49.25</v>
      </c>
      <c r="BM17" s="105">
        <v>27.647875144394003</v>
      </c>
      <c r="BN17" s="266">
        <v>40</v>
      </c>
      <c r="BO17" s="105">
        <v>33.349999999999994</v>
      </c>
      <c r="BP17" s="105">
        <v>6.3574103742535746</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266">
        <v>32</v>
      </c>
      <c r="AA18" s="107">
        <v>0</v>
      </c>
      <c r="AB18" s="107">
        <v>25</v>
      </c>
      <c r="AC18" s="107">
        <v>75</v>
      </c>
      <c r="AD18" s="107">
        <v>0</v>
      </c>
      <c r="AE18" s="180">
        <f t="shared" si="2"/>
        <v>100</v>
      </c>
      <c r="AF18" s="266">
        <v>32</v>
      </c>
      <c r="AG18" s="107">
        <v>13.875</v>
      </c>
      <c r="AH18" s="107">
        <v>0.29261749776797896</v>
      </c>
      <c r="AI18" s="107">
        <v>2.9800000000000013</v>
      </c>
      <c r="AJ18" s="107">
        <v>0.6711184694225002</v>
      </c>
      <c r="AK18" s="126"/>
      <c r="AL18" s="126"/>
      <c r="AM18" s="125"/>
      <c r="AN18" s="266">
        <v>40</v>
      </c>
      <c r="AO18" s="107">
        <v>28.4</v>
      </c>
      <c r="AP18" s="107">
        <v>2.2642143596988911</v>
      </c>
      <c r="AQ18" s="266">
        <v>40</v>
      </c>
      <c r="AR18" s="107">
        <v>42.199999999999996</v>
      </c>
      <c r="AS18" s="107">
        <v>14.563996704201774</v>
      </c>
      <c r="AT18" s="266">
        <v>40.249833345678098</v>
      </c>
      <c r="AU18" s="107">
        <v>92.6</v>
      </c>
      <c r="AV18" s="107">
        <v>0</v>
      </c>
      <c r="AW18" s="125"/>
      <c r="AX18" s="266">
        <v>40</v>
      </c>
      <c r="AY18" s="201">
        <v>8.5003228828298365</v>
      </c>
      <c r="AZ18" s="107">
        <v>2.2642143596988911</v>
      </c>
      <c r="BA18" s="266">
        <v>40</v>
      </c>
      <c r="BB18" s="201">
        <v>12.630761466740109</v>
      </c>
      <c r="BC18" s="107">
        <v>14.563996704201774</v>
      </c>
      <c r="BD18" s="266">
        <v>40.249833345678098</v>
      </c>
      <c r="BE18" s="201">
        <v>27.715841512325454</v>
      </c>
      <c r="BF18" s="107">
        <v>0</v>
      </c>
      <c r="BG18" s="125"/>
      <c r="BH18" s="266">
        <v>40</v>
      </c>
      <c r="BI18" s="107">
        <v>29.55</v>
      </c>
      <c r="BJ18" s="107">
        <v>7.6535394861898158</v>
      </c>
      <c r="BK18" s="266">
        <v>40.249833345678098</v>
      </c>
      <c r="BL18" s="107">
        <v>35.450000000000003</v>
      </c>
      <c r="BM18" s="107">
        <v>8.1317279836452965</v>
      </c>
      <c r="BN18" s="266">
        <v>40.249833345678098</v>
      </c>
      <c r="BO18" s="107">
        <v>52.6</v>
      </c>
      <c r="BP18" s="107">
        <v>0</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266">
        <v>44</v>
      </c>
      <c r="AA19" s="105">
        <v>0</v>
      </c>
      <c r="AB19" s="105">
        <v>40</v>
      </c>
      <c r="AC19" s="105">
        <v>46.666666666666664</v>
      </c>
      <c r="AD19" s="105">
        <v>13.333333333333334</v>
      </c>
      <c r="AE19" s="180">
        <f t="shared" si="2"/>
        <v>99.999999999999986</v>
      </c>
      <c r="AF19" s="266">
        <v>44</v>
      </c>
      <c r="AG19" s="105">
        <v>7.8400000000000007</v>
      </c>
      <c r="AH19" s="105">
        <v>0.77341543078182062</v>
      </c>
      <c r="AI19" s="105">
        <v>2.2939393939393935</v>
      </c>
      <c r="AJ19" s="105">
        <v>0.33897515423441599</v>
      </c>
      <c r="AK19" s="126"/>
      <c r="AL19" s="126"/>
      <c r="AM19" s="125"/>
      <c r="AN19" s="266">
        <v>40.249833345678098</v>
      </c>
      <c r="AO19" s="105">
        <v>26.4</v>
      </c>
      <c r="AP19" s="105">
        <v>0</v>
      </c>
      <c r="AQ19" s="266">
        <v>40.249833345678098</v>
      </c>
      <c r="AR19" s="105">
        <v>37.233333333333327</v>
      </c>
      <c r="AS19" s="105">
        <v>9.5259295259483103</v>
      </c>
      <c r="AT19" s="266">
        <v>41.516169172653875</v>
      </c>
      <c r="AU19" s="105">
        <v>127.85</v>
      </c>
      <c r="AV19" s="105">
        <v>12.374368670764582</v>
      </c>
      <c r="AW19" s="125"/>
      <c r="AX19" s="266">
        <v>40.249833345678098</v>
      </c>
      <c r="AY19" s="133">
        <v>7.9017085953066086</v>
      </c>
      <c r="AZ19" s="105">
        <v>0</v>
      </c>
      <c r="BA19" s="266">
        <v>40.249833345678098</v>
      </c>
      <c r="BB19" s="133">
        <v>11.144202652724092</v>
      </c>
      <c r="BC19" s="105">
        <v>9.5259295259483103</v>
      </c>
      <c r="BD19" s="266">
        <v>41.516169172653875</v>
      </c>
      <c r="BE19" s="133">
        <v>38.266418329922345</v>
      </c>
      <c r="BF19" s="105">
        <v>12.374368670764582</v>
      </c>
      <c r="BG19" s="125"/>
      <c r="BH19" s="266">
        <v>40.249833345678098</v>
      </c>
      <c r="BI19" s="105">
        <v>17.2</v>
      </c>
      <c r="BJ19" s="105">
        <v>0</v>
      </c>
      <c r="BK19" s="266">
        <v>50</v>
      </c>
      <c r="BL19" s="105">
        <v>64.616666666666674</v>
      </c>
      <c r="BM19" s="105">
        <v>8.8309493638376839</v>
      </c>
      <c r="BN19" s="266">
        <v>41.516169172653875</v>
      </c>
      <c r="BO19" s="105">
        <v>31.099999999999998</v>
      </c>
      <c r="BP19" s="105">
        <v>13.717871555019025</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266">
        <v>60</v>
      </c>
      <c r="AA20" s="107">
        <v>0</v>
      </c>
      <c r="AB20" s="107">
        <v>37.5</v>
      </c>
      <c r="AC20" s="107">
        <v>58.333333333333336</v>
      </c>
      <c r="AD20" s="107">
        <v>4.166666666666667</v>
      </c>
      <c r="AE20" s="180">
        <f t="shared" si="2"/>
        <v>100.00000000000001</v>
      </c>
      <c r="AF20" s="266">
        <v>60</v>
      </c>
      <c r="AG20" s="107">
        <v>5.5916666666666659</v>
      </c>
      <c r="AH20" s="107">
        <v>0.33702216128626922</v>
      </c>
      <c r="AI20" s="107">
        <v>1.3725000000000007</v>
      </c>
      <c r="AJ20" s="107">
        <v>0.11629910046612858</v>
      </c>
      <c r="AK20" s="126"/>
      <c r="AL20" s="126"/>
      <c r="AM20" s="125"/>
      <c r="AN20" s="266">
        <v>41.516169172653875</v>
      </c>
      <c r="AO20" s="107">
        <v>31.099999999999998</v>
      </c>
      <c r="AP20" s="107">
        <v>0.42426406871192951</v>
      </c>
      <c r="AQ20" s="266">
        <v>50</v>
      </c>
      <c r="AR20" s="107">
        <v>49.25</v>
      </c>
      <c r="AS20" s="107">
        <v>22.435128704779011</v>
      </c>
      <c r="AT20" s="266">
        <v>50</v>
      </c>
      <c r="AU20" s="107">
        <v>121.5</v>
      </c>
      <c r="AV20" s="107">
        <v>9.8159733767636723</v>
      </c>
      <c r="AW20" s="125"/>
      <c r="AX20" s="266">
        <v>41.516169172653875</v>
      </c>
      <c r="AY20" s="163">
        <v>9.3084521709861949</v>
      </c>
      <c r="AZ20" s="107">
        <v>0.42426406871192951</v>
      </c>
      <c r="BA20" s="266">
        <v>50</v>
      </c>
      <c r="BB20" s="163">
        <v>14.74087683025949</v>
      </c>
      <c r="BC20" s="107">
        <v>22.435128704779011</v>
      </c>
      <c r="BD20" s="266">
        <v>50</v>
      </c>
      <c r="BE20" s="163">
        <v>36.365817967036101</v>
      </c>
      <c r="BF20" s="107">
        <v>9.8159733767636723</v>
      </c>
      <c r="BG20" s="125"/>
      <c r="BH20" s="266">
        <v>41.516169172653875</v>
      </c>
      <c r="BI20" s="107">
        <v>39.9</v>
      </c>
      <c r="BJ20" s="107">
        <v>1.2727922061357835</v>
      </c>
      <c r="BK20" s="266">
        <v>60</v>
      </c>
      <c r="BL20" s="107">
        <v>65.900000000000006</v>
      </c>
      <c r="BM20" s="107">
        <v>8.9999999999999503</v>
      </c>
      <c r="BN20" s="266">
        <v>50</v>
      </c>
      <c r="BO20" s="107">
        <v>36.049999999999997</v>
      </c>
      <c r="BP20" s="107">
        <v>11.542818835391435</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266">
        <v>76</v>
      </c>
      <c r="AA21" s="105">
        <v>0</v>
      </c>
      <c r="AB21" s="105">
        <v>71.875</v>
      </c>
      <c r="AC21" s="105">
        <v>21.875</v>
      </c>
      <c r="AD21" s="105">
        <v>6.25</v>
      </c>
      <c r="AE21" s="180">
        <f t="shared" si="2"/>
        <v>100</v>
      </c>
      <c r="AF21" s="266">
        <v>76</v>
      </c>
      <c r="AG21" s="105">
        <v>3.6875000000000018</v>
      </c>
      <c r="AH21" s="105">
        <v>0.12417063571631497</v>
      </c>
      <c r="AI21" s="105">
        <v>1.3565217391304345</v>
      </c>
      <c r="AJ21" s="105">
        <v>7.1333209664869224E-2</v>
      </c>
      <c r="AK21" s="126"/>
      <c r="AL21" s="126"/>
      <c r="AM21" s="125"/>
      <c r="AN21" s="266">
        <v>50</v>
      </c>
      <c r="AO21" s="105">
        <v>26.275000000000002</v>
      </c>
      <c r="AP21" s="105">
        <v>13.143914941903718</v>
      </c>
      <c r="AQ21" s="266">
        <v>60</v>
      </c>
      <c r="AR21" s="105">
        <v>62.150000000000006</v>
      </c>
      <c r="AS21" s="105">
        <v>23.539824411692887</v>
      </c>
      <c r="AT21" s="266">
        <v>60</v>
      </c>
      <c r="AU21" s="105">
        <v>108.85</v>
      </c>
      <c r="AV21" s="105">
        <v>12.672410978184118</v>
      </c>
      <c r="AW21" s="125"/>
      <c r="AX21" s="266">
        <v>50</v>
      </c>
      <c r="AY21" s="133">
        <v>7.8642952023364083</v>
      </c>
      <c r="AZ21" s="105">
        <v>13.143914941903718</v>
      </c>
      <c r="BA21" s="266">
        <v>60</v>
      </c>
      <c r="BB21" s="133">
        <v>18.601938984784312</v>
      </c>
      <c r="BC21" s="105">
        <v>23.539824411692887</v>
      </c>
      <c r="BD21" s="266">
        <v>60</v>
      </c>
      <c r="BE21" s="133">
        <v>32.57958259845168</v>
      </c>
      <c r="BF21" s="105">
        <v>12.672410978184118</v>
      </c>
      <c r="BG21" s="125"/>
      <c r="BH21" s="266">
        <v>50</v>
      </c>
      <c r="BI21" s="105">
        <v>25.400000000000002</v>
      </c>
      <c r="BJ21" s="105">
        <v>11.397368117245312</v>
      </c>
      <c r="BK21" s="266">
        <v>70</v>
      </c>
      <c r="BL21" s="105">
        <v>55.29999999999999</v>
      </c>
      <c r="BM21" s="105">
        <v>3.3600595232822901</v>
      </c>
      <c r="BN21" s="266">
        <v>60</v>
      </c>
      <c r="BO21" s="105">
        <v>40.925000000000004</v>
      </c>
      <c r="BP21" s="105">
        <v>16.016527921702203</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266">
        <v>88</v>
      </c>
      <c r="AA22" s="107">
        <v>0</v>
      </c>
      <c r="AB22" s="107">
        <v>61.111111111111114</v>
      </c>
      <c r="AC22" s="107">
        <v>33.333333333333336</v>
      </c>
      <c r="AD22" s="107">
        <v>5.5555555555555554</v>
      </c>
      <c r="AE22" s="180">
        <f t="shared" si="2"/>
        <v>100.00000000000001</v>
      </c>
      <c r="AF22" s="266">
        <v>88</v>
      </c>
      <c r="AG22" s="107">
        <v>3.0055555555555649</v>
      </c>
      <c r="AH22" s="107">
        <v>0.12820332661715073</v>
      </c>
      <c r="AI22" s="107">
        <v>1.4692307692307613</v>
      </c>
      <c r="AJ22" s="107">
        <v>0.11242354403966182</v>
      </c>
      <c r="AK22" s="126"/>
      <c r="AL22" s="126"/>
      <c r="AM22" s="125"/>
      <c r="AN22" s="266">
        <v>60</v>
      </c>
      <c r="AO22" s="107">
        <v>37.475000000000001</v>
      </c>
      <c r="AP22" s="107">
        <v>7.0622824450267423</v>
      </c>
      <c r="AQ22" s="266">
        <v>70</v>
      </c>
      <c r="AR22" s="107">
        <v>70.924999999999997</v>
      </c>
      <c r="AS22" s="107">
        <v>12.343520567488097</v>
      </c>
      <c r="AT22" s="266">
        <v>70</v>
      </c>
      <c r="AU22" s="107">
        <v>105.1</v>
      </c>
      <c r="AV22" s="107">
        <v>8.4146697301003268</v>
      </c>
      <c r="AW22" s="125"/>
      <c r="AX22" s="266">
        <v>60</v>
      </c>
      <c r="AY22" s="163">
        <v>11.216535212466484</v>
      </c>
      <c r="AZ22" s="107">
        <v>7.0622824450267423</v>
      </c>
      <c r="BA22" s="266">
        <v>70</v>
      </c>
      <c r="BB22" s="163">
        <v>21.228359171292471</v>
      </c>
      <c r="BC22" s="107">
        <v>12.343520567488097</v>
      </c>
      <c r="BD22" s="266">
        <v>70</v>
      </c>
      <c r="BE22" s="163">
        <v>31.45718080934563</v>
      </c>
      <c r="BF22" s="107">
        <v>8.4146697301003268</v>
      </c>
      <c r="BG22" s="125"/>
      <c r="BH22" s="266">
        <v>60</v>
      </c>
      <c r="BI22" s="107">
        <v>40.5</v>
      </c>
      <c r="BJ22" s="107">
        <v>10.32182154466933</v>
      </c>
      <c r="BK22" s="266">
        <v>80</v>
      </c>
      <c r="BL22" s="107">
        <v>55.2</v>
      </c>
      <c r="BM22" s="107">
        <v>0</v>
      </c>
      <c r="BN22" s="266">
        <v>70</v>
      </c>
      <c r="BO22" s="107">
        <v>46.424999999999997</v>
      </c>
      <c r="BP22" s="107">
        <v>5.2270928822816973</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266">
        <v>96</v>
      </c>
      <c r="AA23" s="105">
        <v>8.695652173913043</v>
      </c>
      <c r="AB23" s="105">
        <v>56.521739130434781</v>
      </c>
      <c r="AC23" s="105">
        <v>26.086956521739129</v>
      </c>
      <c r="AD23" s="105">
        <v>8.695652173913043</v>
      </c>
      <c r="AE23" s="180">
        <f t="shared" si="2"/>
        <v>100</v>
      </c>
      <c r="AF23" s="266">
        <v>96</v>
      </c>
      <c r="AG23" s="105">
        <v>2.5526315789473641</v>
      </c>
      <c r="AH23" s="105">
        <v>0.206242975574537</v>
      </c>
      <c r="AI23" s="105">
        <v>1.4357142857142866</v>
      </c>
      <c r="AJ23" s="105">
        <v>9.6116976476812541E-2</v>
      </c>
      <c r="AK23" s="126"/>
      <c r="AL23" s="126"/>
      <c r="AM23" s="125"/>
      <c r="AN23" s="266">
        <v>70</v>
      </c>
      <c r="AO23" s="105">
        <v>59.325000000000003</v>
      </c>
      <c r="AP23" s="105">
        <v>6.4432781511691166</v>
      </c>
      <c r="AQ23" s="266">
        <v>80</v>
      </c>
      <c r="AR23" s="105">
        <v>65.199999999999989</v>
      </c>
      <c r="AS23" s="105">
        <v>9.0509667991878064</v>
      </c>
      <c r="AT23" s="266">
        <v>80</v>
      </c>
      <c r="AU23" s="105">
        <v>91.375</v>
      </c>
      <c r="AV23" s="105">
        <v>4.7359441156612725</v>
      </c>
      <c r="AW23" s="125"/>
      <c r="AX23" s="266">
        <v>70</v>
      </c>
      <c r="AY23" s="133">
        <v>17.756396303657752</v>
      </c>
      <c r="AZ23" s="105">
        <v>6.4432781511691166</v>
      </c>
      <c r="BA23" s="266">
        <v>80</v>
      </c>
      <c r="BB23" s="133">
        <v>19.514825773257229</v>
      </c>
      <c r="BC23" s="105">
        <v>9.0509667991878064</v>
      </c>
      <c r="BD23" s="266">
        <v>80</v>
      </c>
      <c r="BE23" s="133">
        <v>27.34919026121748</v>
      </c>
      <c r="BF23" s="105">
        <v>4.7359441156612725</v>
      </c>
      <c r="BG23" s="125"/>
      <c r="BH23" s="266">
        <v>70</v>
      </c>
      <c r="BI23" s="105">
        <v>53.375</v>
      </c>
      <c r="BJ23" s="105">
        <v>7.6386626229115695</v>
      </c>
      <c r="BK23" s="266">
        <v>90</v>
      </c>
      <c r="BL23" s="105">
        <v>46.7</v>
      </c>
      <c r="BM23" s="105">
        <v>3.8183766184073553</v>
      </c>
      <c r="BN23" s="266">
        <v>80</v>
      </c>
      <c r="BO23" s="105">
        <v>47.875</v>
      </c>
      <c r="BP23" s="105">
        <v>2.3099422792211346</v>
      </c>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266">
        <v>100</v>
      </c>
      <c r="AA24" s="107">
        <v>100</v>
      </c>
      <c r="AB24" s="107">
        <v>0</v>
      </c>
      <c r="AC24" s="107">
        <v>0</v>
      </c>
      <c r="AD24" s="107">
        <v>0</v>
      </c>
      <c r="AE24" s="180">
        <f t="shared" si="2"/>
        <v>100</v>
      </c>
      <c r="AF24" s="266">
        <v>100</v>
      </c>
      <c r="AG24" s="107">
        <v>0.39999999999999147</v>
      </c>
      <c r="AH24" s="107">
        <v>0.24494897427831935</v>
      </c>
      <c r="AI24" s="107">
        <v>0.39999999999999147</v>
      </c>
      <c r="AJ24" s="107">
        <v>0.24494897427831935</v>
      </c>
      <c r="AK24" s="126"/>
      <c r="AL24" s="126"/>
      <c r="AM24" s="125"/>
      <c r="AN24" s="171">
        <v>80</v>
      </c>
      <c r="AO24" s="163">
        <v>59.125</v>
      </c>
      <c r="AP24" s="163">
        <v>7.7094638810576832</v>
      </c>
      <c r="AQ24" s="171">
        <v>90</v>
      </c>
      <c r="AR24" s="163">
        <v>69.2</v>
      </c>
      <c r="AS24" s="163">
        <v>6.4784257346982059</v>
      </c>
      <c r="AT24" s="171">
        <v>90</v>
      </c>
      <c r="AU24" s="163">
        <v>101.07499999999999</v>
      </c>
      <c r="AV24" s="163">
        <v>10.518990762742723</v>
      </c>
      <c r="AW24" s="125"/>
      <c r="AX24" s="171">
        <v>80</v>
      </c>
      <c r="AY24" s="163">
        <v>17.696534874905428</v>
      </c>
      <c r="AZ24" s="163">
        <v>7.7094638810576832</v>
      </c>
      <c r="BA24" s="171">
        <v>90</v>
      </c>
      <c r="BB24" s="163">
        <v>20.712054348303688</v>
      </c>
      <c r="BC24" s="163">
        <v>6.4784257346982059</v>
      </c>
      <c r="BD24" s="171">
        <v>90</v>
      </c>
      <c r="BE24" s="163">
        <v>30.25246955570513</v>
      </c>
      <c r="BF24" s="163">
        <v>10.518990762742723</v>
      </c>
      <c r="BG24" s="125"/>
      <c r="BH24" s="266">
        <v>80</v>
      </c>
      <c r="BI24" s="107">
        <v>40.75</v>
      </c>
      <c r="BJ24" s="107">
        <v>6.4293597400259648</v>
      </c>
      <c r="BK24" s="266">
        <v>98.985934449300061</v>
      </c>
      <c r="BL24" s="107">
        <v>34.6</v>
      </c>
      <c r="BM24" s="107">
        <v>10.323759005323589</v>
      </c>
      <c r="BN24" s="266">
        <v>90</v>
      </c>
      <c r="BO24" s="107">
        <v>36.575000000000003</v>
      </c>
      <c r="BP24" s="107">
        <v>5.5954594687716472</v>
      </c>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171"/>
      <c r="AA25" s="133"/>
      <c r="AB25" s="133"/>
      <c r="AC25" s="133"/>
      <c r="AD25" s="133"/>
      <c r="AE25" s="180">
        <f t="shared" si="2"/>
        <v>0</v>
      </c>
      <c r="AF25" s="171"/>
      <c r="AG25" s="133"/>
      <c r="AH25" s="133"/>
      <c r="AI25" s="133"/>
      <c r="AJ25" s="133"/>
      <c r="AK25" s="126"/>
      <c r="AL25" s="126"/>
      <c r="AM25" s="125"/>
      <c r="AN25" s="171">
        <v>90</v>
      </c>
      <c r="AO25" s="133">
        <v>67.95</v>
      </c>
      <c r="AP25" s="133">
        <v>13.748333232310978</v>
      </c>
      <c r="AQ25" s="171">
        <v>98.340693356047709</v>
      </c>
      <c r="AR25" s="133">
        <v>86.4</v>
      </c>
      <c r="AS25" s="133">
        <v>0</v>
      </c>
      <c r="AT25" s="171">
        <v>97.5566773572328</v>
      </c>
      <c r="AU25" s="133">
        <v>80.900000000000006</v>
      </c>
      <c r="AV25" s="133">
        <v>12.869343417595054</v>
      </c>
      <c r="AW25" s="125"/>
      <c r="AX25" s="171">
        <v>90</v>
      </c>
      <c r="AY25" s="133">
        <v>20.337920418601673</v>
      </c>
      <c r="AZ25" s="133">
        <v>13.748333232310978</v>
      </c>
      <c r="BA25" s="171">
        <v>98.340693356047709</v>
      </c>
      <c r="BB25" s="133">
        <v>25.860137221003452</v>
      </c>
      <c r="BC25" s="133">
        <v>0</v>
      </c>
      <c r="BD25" s="171">
        <v>97.5566773572328</v>
      </c>
      <c r="BE25" s="133">
        <v>24.213947930314575</v>
      </c>
      <c r="BF25" s="133">
        <v>12.869343417595054</v>
      </c>
      <c r="BG25" s="125"/>
      <c r="BH25" s="266">
        <v>90</v>
      </c>
      <c r="BI25" s="105">
        <v>41.8</v>
      </c>
      <c r="BJ25" s="105">
        <v>6.9833134446813308</v>
      </c>
      <c r="BK25" s="266">
        <v>99.60526635064069</v>
      </c>
      <c r="BL25" s="105">
        <v>34.625</v>
      </c>
      <c r="BM25" s="105">
        <v>5.3049505181481411</v>
      </c>
      <c r="BN25" s="266">
        <v>97.5566773572328</v>
      </c>
      <c r="BO25" s="105">
        <v>31.45</v>
      </c>
      <c r="BP25" s="105">
        <v>4.8790367901871843</v>
      </c>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v>97.5566773572328</v>
      </c>
      <c r="AO26" s="163">
        <v>90</v>
      </c>
      <c r="AP26" s="163">
        <v>0</v>
      </c>
      <c r="AQ26" s="171">
        <v>98.985934449300061</v>
      </c>
      <c r="AR26" s="163">
        <v>90</v>
      </c>
      <c r="AS26" s="163">
        <v>0</v>
      </c>
      <c r="AT26" s="171">
        <v>98.340693356047709</v>
      </c>
      <c r="AU26" s="163">
        <v>90</v>
      </c>
      <c r="AV26" s="163">
        <v>0</v>
      </c>
      <c r="AW26" s="125"/>
      <c r="AX26" s="171">
        <v>97.5566773572328</v>
      </c>
      <c r="AY26" s="163">
        <v>26.93764293854526</v>
      </c>
      <c r="AZ26" s="163">
        <v>0</v>
      </c>
      <c r="BA26" s="171">
        <v>98.985934449300061</v>
      </c>
      <c r="BB26" s="163">
        <v>26.93764293854526</v>
      </c>
      <c r="BC26" s="163">
        <v>0</v>
      </c>
      <c r="BD26" s="171">
        <v>98.340693356047709</v>
      </c>
      <c r="BE26" s="163">
        <v>26.93764293854526</v>
      </c>
      <c r="BF26" s="163">
        <v>0</v>
      </c>
      <c r="BG26" s="125"/>
      <c r="BH26" s="266">
        <v>97.5566773572328</v>
      </c>
      <c r="BI26" s="107">
        <v>41.05</v>
      </c>
      <c r="BJ26" s="107">
        <v>5.7275649276110361</v>
      </c>
      <c r="BK26" s="266"/>
      <c r="BL26" s="107"/>
      <c r="BM26" s="107"/>
      <c r="BN26" s="266">
        <v>98.340693356047709</v>
      </c>
      <c r="BO26" s="107">
        <v>40.450000000000003</v>
      </c>
      <c r="BP26" s="107">
        <v>0.49497474683058024</v>
      </c>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v>98.340693356047709</v>
      </c>
      <c r="AO27" s="133">
        <v>88.2</v>
      </c>
      <c r="AP27" s="133">
        <v>2.545584412271567</v>
      </c>
      <c r="AQ27" s="171">
        <v>99.60526635064069</v>
      </c>
      <c r="AR27" s="133">
        <v>90</v>
      </c>
      <c r="AS27" s="133">
        <v>0</v>
      </c>
      <c r="AT27" s="171">
        <v>99.863469446707654</v>
      </c>
      <c r="AU27" s="133">
        <v>90</v>
      </c>
      <c r="AV27" s="133">
        <v>0</v>
      </c>
      <c r="AW27" s="125"/>
      <c r="AX27" s="171">
        <v>98.340693356047709</v>
      </c>
      <c r="AY27" s="133">
        <v>26.398890079774354</v>
      </c>
      <c r="AZ27" s="133">
        <v>2.545584412271567</v>
      </c>
      <c r="BA27" s="171">
        <v>99.60526635064069</v>
      </c>
      <c r="BB27" s="133">
        <v>26.93764293854526</v>
      </c>
      <c r="BC27" s="133">
        <v>0</v>
      </c>
      <c r="BD27" s="171">
        <v>99.863469446707654</v>
      </c>
      <c r="BE27" s="133">
        <v>26.93764293854526</v>
      </c>
      <c r="BF27" s="133">
        <v>0</v>
      </c>
      <c r="BG27" s="125"/>
      <c r="BH27" s="266">
        <v>98.340693356047709</v>
      </c>
      <c r="BI27" s="105">
        <v>35.450000000000003</v>
      </c>
      <c r="BJ27" s="105">
        <v>6.0104076400856536</v>
      </c>
      <c r="BK27" s="266"/>
      <c r="BL27" s="105"/>
      <c r="BM27" s="105"/>
      <c r="BN27" s="266">
        <v>99.863469446707654</v>
      </c>
      <c r="BO27" s="105">
        <v>18.775000000000002</v>
      </c>
      <c r="BP27" s="105">
        <v>3.7827459162183388</v>
      </c>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v>98.985934449300061</v>
      </c>
      <c r="AO28" s="163">
        <v>90</v>
      </c>
      <c r="AP28" s="163">
        <v>90</v>
      </c>
      <c r="AQ28" s="171"/>
      <c r="AR28" s="163"/>
      <c r="AS28" s="163"/>
      <c r="AT28" s="171"/>
      <c r="AU28" s="163"/>
      <c r="AV28" s="163"/>
      <c r="AW28" s="125"/>
      <c r="AX28" s="171">
        <v>98.985934449300061</v>
      </c>
      <c r="AY28" s="163">
        <v>26.93764293854526</v>
      </c>
      <c r="AZ28" s="163">
        <v>90</v>
      </c>
      <c r="BA28" s="171"/>
      <c r="BB28" s="163"/>
      <c r="BC28" s="163"/>
      <c r="BD28" s="171"/>
      <c r="BE28" s="163"/>
      <c r="BF28" s="163"/>
      <c r="BG28" s="125"/>
      <c r="BH28" s="266">
        <v>98.985934449300061</v>
      </c>
      <c r="BI28" s="107">
        <v>39.549999999999997</v>
      </c>
      <c r="BJ28" s="107">
        <v>3.7476659402887051</v>
      </c>
      <c r="BK28" s="266"/>
      <c r="BL28" s="107"/>
      <c r="BM28" s="107"/>
      <c r="BN28" s="266"/>
      <c r="BO28" s="107"/>
      <c r="BP28" s="107"/>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v>100</v>
      </c>
      <c r="AO29" s="133">
        <v>90</v>
      </c>
      <c r="AP29" s="133">
        <v>90</v>
      </c>
      <c r="AQ29" s="171"/>
      <c r="AR29" s="133"/>
      <c r="AS29" s="133"/>
      <c r="AT29" s="171"/>
      <c r="AU29" s="133"/>
      <c r="AV29" s="133"/>
      <c r="AW29" s="125"/>
      <c r="AX29" s="171">
        <v>100</v>
      </c>
      <c r="AY29" s="133">
        <v>26.93764293854526</v>
      </c>
      <c r="AZ29" s="133">
        <v>90</v>
      </c>
      <c r="BA29" s="171"/>
      <c r="BB29" s="133"/>
      <c r="BC29" s="133"/>
      <c r="BD29" s="171"/>
      <c r="BE29" s="133"/>
      <c r="BF29" s="133"/>
      <c r="BG29" s="125"/>
      <c r="BH29" s="171">
        <v>100</v>
      </c>
      <c r="BI29" s="133">
        <v>3.9</v>
      </c>
      <c r="BJ29" s="133">
        <v>0</v>
      </c>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95" t="s">
        <v>632</v>
      </c>
      <c r="BI38" s="395"/>
      <c r="BJ38" s="395"/>
      <c r="BK38" s="395"/>
      <c r="BL38" s="395"/>
      <c r="BM38" s="395"/>
      <c r="BN38" s="395"/>
      <c r="BO38" s="395"/>
      <c r="BP38" s="395"/>
      <c r="BQ38" s="395"/>
      <c r="BR38" s="395"/>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Phoenix_boufeggous10ans_v2015a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FEMALE_FLOWER_Prod!Zone_d_impression</vt:lpstr>
      <vt:lpstr>MALE_FLOWER_Prod!Zone_d_impression</vt:lpstr>
      <vt:lpstr>MIXED_FLOWER_Prod!Zone_d_impression</vt:lpstr>
      <vt:lpstr>Phoenix_boufeggous10ans_v2015a!Zone_d_impression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2015-10-13T14:59:45Z</dcterms:modified>
</cp:coreProperties>
</file>