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3785" yWindow="7605" windowWidth="13710" windowHeight="7620" tabRatio="823" activeTab="1"/>
  </bookViews>
  <sheets>
    <sheet name="IGAP" sheetId="46" r:id="rId1"/>
    <sheet name="Trachycarpus_fortunei_v2015a" sheetId="11" r:id="rId2"/>
    <sheet name="Summary" sheetId="76" r:id="rId3"/>
    <sheet name="PLANT" sheetId="65" r:id="rId4"/>
    <sheet name="STEM_Geom" sheetId="49" r:id="rId5"/>
    <sheet name="SPEAR" sheetId="51" r:id="rId6"/>
    <sheet name="FROND_Prod" sheetId="52" r:id="rId7"/>
    <sheet name="FROND_NERVURE_Geom" sheetId="70" r:id="rId8"/>
    <sheet name="PINNAE_Prod" sheetId="54" r:id="rId9"/>
    <sheet name="PINNAE_Geom" sheetId="55" r:id="rId10"/>
    <sheet name="INFLO_Prod" sheetId="56" r:id="rId11"/>
    <sheet name="STALK_Geom" sheetId="71" r:id="rId12"/>
    <sheet name="BRACT_Prod" sheetId="57" r:id="rId13"/>
    <sheet name="BRACT_Geom" sheetId="72" r:id="rId14"/>
    <sheet name="SPIKELET_Prod" sheetId="58" r:id="rId15"/>
    <sheet name="SPIKELET_Geom" sheetId="73" r:id="rId16"/>
    <sheet name="FEMALE_FLOWER_Prod" sheetId="61" r:id="rId17"/>
    <sheet name="FEMALE_FLOWER_Geom" sheetId="75" r:id="rId18"/>
    <sheet name="MALE_FLOWER_Prod" sheetId="59" r:id="rId19"/>
    <sheet name="MALE_FLOWER_Geom" sheetId="74" r:id="rId20"/>
    <sheet name="MIXED_FLOWER_Prod" sheetId="63" r:id="rId21"/>
  </sheets>
  <definedNames>
    <definedName name="_xlnm.Print_Area" localSheetId="12">BRACT_Prod!$C$4:$E$37</definedName>
    <definedName name="_xlnm.Print_Area" localSheetId="16">FEMALE_FLOWER_Prod!$C$3:$E$37</definedName>
    <definedName name="_xlnm.Print_Area" localSheetId="18">MALE_FLOWER_Prod!$C$3:$E$37</definedName>
    <definedName name="_xlnm.Print_Area" localSheetId="20">MIXED_FLOWER_Prod!$G$4:$I$37</definedName>
    <definedName name="_xlnm.Print_Area" localSheetId="5">SPEAR!$A$1:$Q$48</definedName>
    <definedName name="_xlnm.Print_Area" localSheetId="14">SPIKELET_Prod!$I$2:$J$37</definedName>
    <definedName name="_xlnm.Print_Area" localSheetId="1">Trachycarpus_fortunei_v2015a!$A$2:$AN$306</definedName>
  </definedNames>
  <calcPr calcId="145621"/>
</workbook>
</file>

<file path=xl/calcChain.xml><?xml version="1.0" encoding="utf-8"?>
<calcChain xmlns="http://schemas.openxmlformats.org/spreadsheetml/2006/main">
  <c r="X37" i="54" l="1"/>
  <c r="AE36" i="54"/>
  <c r="X36" i="54"/>
  <c r="AE35" i="54"/>
  <c r="X35" i="54"/>
  <c r="AE34" i="54"/>
  <c r="X34" i="54"/>
  <c r="AE33" i="54"/>
  <c r="X33" i="54"/>
  <c r="AE32" i="54"/>
  <c r="X32" i="54"/>
  <c r="AE31" i="54"/>
  <c r="X31" i="54"/>
  <c r="AE30" i="54"/>
  <c r="X30" i="54"/>
  <c r="AE29" i="54"/>
  <c r="X29" i="54"/>
  <c r="AE28" i="54"/>
  <c r="X28" i="54"/>
  <c r="AE27" i="54"/>
  <c r="X27" i="54"/>
  <c r="AE26" i="54"/>
  <c r="X26" i="54"/>
  <c r="AE25" i="54"/>
  <c r="X25" i="54"/>
  <c r="AE24" i="54"/>
  <c r="X24" i="54"/>
  <c r="AE23" i="54"/>
  <c r="X23" i="54"/>
  <c r="AE22" i="54"/>
  <c r="X22" i="54"/>
  <c r="AE21" i="54"/>
  <c r="X21" i="54"/>
  <c r="AE20" i="54"/>
  <c r="X20" i="54"/>
  <c r="AE19" i="54"/>
  <c r="X19" i="54"/>
  <c r="AE18" i="54"/>
  <c r="X18" i="54"/>
  <c r="AE17" i="54"/>
  <c r="X17" i="54"/>
  <c r="AE16" i="54"/>
  <c r="X16" i="54"/>
  <c r="AE15" i="54"/>
  <c r="X15" i="54"/>
  <c r="AE14" i="54"/>
  <c r="X14" i="54"/>
  <c r="AE13" i="54"/>
  <c r="X13" i="54"/>
  <c r="R13" i="54"/>
  <c r="M13" i="54"/>
  <c r="H13" i="54"/>
  <c r="AE13" i="70"/>
  <c r="AE14" i="70" s="1"/>
  <c r="AE15" i="70" s="1"/>
  <c r="AE16" i="70" s="1"/>
  <c r="AE17" i="70" s="1"/>
  <c r="AE18" i="70" s="1"/>
  <c r="C32" i="76" l="1"/>
  <c r="D32" i="76" s="1"/>
  <c r="C27" i="76"/>
  <c r="D27" i="76" s="1"/>
  <c r="C22" i="76"/>
  <c r="D22" i="76" s="1"/>
  <c r="E22" i="76" s="1"/>
  <c r="C17" i="76"/>
  <c r="D17" i="76" s="1"/>
  <c r="E17" i="76" s="1"/>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H214" i="11" s="1"/>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S14" i="61" l="1"/>
  <c r="R14" i="61"/>
  <c r="S13" i="61"/>
  <c r="R13" i="6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P21" i="63" l="1"/>
  <c r="P20" i="63"/>
  <c r="P19" i="63"/>
  <c r="P18" i="63"/>
  <c r="P17" i="63"/>
  <c r="P16" i="63"/>
  <c r="P15" i="63"/>
  <c r="P14"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<sst xmlns="http://schemas.openxmlformats.org/spreadsheetml/2006/main" count="3551" uniqueCount="1104">
  <si>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</si>
  <si>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</si>
  <si>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</si>
  <si>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</si>
  <si>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</si>
  <si>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</si>
  <si>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</si>
  <si>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</si>
  <si>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</si>
  <si>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</si>
  <si>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</si>
  <si>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</si>
  <si>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</si>
  <si>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</si>
  <si>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</si>
  <si>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</si>
  <si>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</si>
  <si>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</si>
  <si>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</si>
  <si>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</si>
  <si>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</si>
  <si>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</si>
  <si>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</si>
  <si>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</si>
  <si>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</si>
  <si>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</si>
  <si>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</si>
  <si>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</si>
  <si>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</si>
  <si>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</si>
  <si>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</si>
  <si>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</si>
  <si>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</si>
  <si>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</si>
  <si>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</si>
  <si>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</si>
  <si>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</si>
  <si>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</si>
  <si>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</si>
  <si>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</si>
  <si>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</si>
  <si>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</si>
  <si>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</si>
  <si>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</si>
  <si>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</si>
  <si>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</si>
  <si>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</si>
  <si>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</si>
  <si>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</si>
  <si>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</si>
  <si>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</si>
  <si>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</si>
  <si>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</si>
  <si>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</si>
  <si>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</si>
  <si>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</si>
  <si>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</si>
  <si>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</si>
  <si>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</si>
  <si>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</si>
  <si>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</si>
  <si>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</si>
  <si>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</si>
  <si>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</si>
  <si>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</si>
  <si>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</si>
  <si>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</si>
  <si>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</si>
  <si>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</si>
  <si>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</si>
  <si>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</si>
  <si>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</si>
  <si>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</si>
  <si>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</si>
  <si>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</si>
  <si>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</si>
  <si>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</si>
  <si>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</si>
  <si>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</si>
  <si>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</si>
  <si>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</si>
  <si>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</si>
  <si>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</si>
  <si>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</si>
  <si>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</si>
  <si>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</si>
  <si>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</si>
  <si>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</si>
  <si>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</si>
  <si>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</si>
  <si>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</si>
  <si>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</si>
  <si>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</si>
  <si>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</si>
  <si>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</si>
  <si>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</si>
  <si>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</si>
  <si>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</si>
  <si>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</si>
  <si>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</si>
  <si>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</si>
  <si>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</si>
  <si>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</si>
  <si>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</si>
  <si>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</si>
  <si>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</si>
  <si>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</si>
  <si>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</si>
  <si>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</si>
  <si>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</si>
  <si>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</si>
  <si>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</si>
  <si>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</si>
  <si>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</si>
  <si>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</si>
  <si>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</si>
  <si>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</si>
  <si>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</si>
  <si>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</si>
  <si>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</si>
  <si>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</si>
  <si>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</si>
  <si>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</si>
  <si>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</si>
  <si>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</si>
  <si>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</si>
  <si>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</si>
  <si>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</si>
  <si>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</si>
  <si>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</si>
  <si>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</si>
  <si>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</si>
  <si>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</si>
  <si>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</si>
  <si>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</si>
  <si>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</si>
  <si>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</si>
  <si>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</si>
  <si>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</si>
  <si>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</si>
  <si>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</si>
  <si>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</si>
  <si>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</si>
  <si>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</si>
  <si>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</si>
  <si>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</si>
  <si>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</si>
  <si>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</si>
  <si>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</si>
  <si>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</si>
  <si>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</si>
  <si>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</si>
  <si>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</si>
  <si>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</si>
  <si>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</si>
  <si>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</si>
  <si>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</si>
  <si>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</si>
  <si>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</si>
  <si>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</si>
  <si>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</si>
  <si>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</si>
  <si>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</si>
  <si>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</si>
  <si>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</si>
  <si>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</si>
  <si>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</si>
  <si>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</si>
  <si>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</si>
  <si>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</si>
  <si>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</si>
  <si>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</si>
  <si>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</si>
  <si>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</si>
  <si>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</si>
  <si>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</si>
  <si>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</si>
  <si>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</si>
  <si>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</si>
  <si>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</si>
  <si>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</si>
  <si>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</si>
  <si>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</si>
  <si>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</si>
  <si>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</si>
  <si>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</si>
  <si>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</si>
  <si>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</si>
  <si>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</si>
  <si>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</si>
  <si>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</si>
  <si>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</si>
  <si>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</si>
  <si>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</si>
  <si>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</si>
  <si>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</si>
  <si>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</si>
  <si>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</si>
  <si>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</si>
  <si>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</si>
  <si>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</si>
  <si>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</si>
  <si>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</si>
  <si>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</si>
  <si>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</si>
  <si>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</si>
  <si>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</si>
  <si>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</si>
  <si>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</si>
  <si>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</si>
  <si>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</si>
  <si>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</si>
  <si>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</si>
  <si>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</si>
  <si>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</si>
  <si>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</si>
  <si>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</si>
  <si>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</si>
  <si>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</si>
  <si>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</si>
  <si>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</si>
  <si>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</si>
  <si>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</si>
  <si>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</si>
  <si>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</si>
  <si>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</si>
  <si>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</si>
  <si>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</si>
  <si>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</si>
  <si>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</si>
  <si>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</si>
  <si>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</si>
  <si>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</si>
  <si>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</si>
  <si>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</si>
  <si>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</si>
  <si>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</si>
  <si>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</si>
  <si>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</si>
  <si>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</si>
  <si>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</si>
  <si>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</si>
  <si>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</si>
  <si>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</si>
  <si>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</si>
  <si>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</si>
  <si>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</si>
  <si>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</si>
  <si>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</si>
  <si>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</si>
  <si>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</si>
  <si>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</si>
  <si>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</si>
  <si>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</si>
  <si>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</si>
  <si>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</si>
  <si>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</si>
  <si>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</si>
  <si>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</si>
  <si>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</si>
  <si>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</si>
  <si>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</si>
  <si>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</si>
  <si>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</si>
  <si>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</si>
  <si>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</si>
  <si>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</si>
  <si>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</si>
  <si>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</si>
  <si>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</si>
  <si>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</si>
  <si>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</si>
  <si>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</si>
  <si>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</si>
  <si>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</si>
  <si>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</si>
  <si>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</si>
  <si>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</si>
  <si>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</si>
  <si>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</si>
  <si>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</si>
  <si>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</si>
  <si>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</si>
  <si>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</si>
  <si>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</si>
  <si>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</si>
  <si>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</si>
  <si>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</si>
  <si>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</si>
  <si>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</si>
  <si>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</si>
  <si>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</si>
  <si>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</si>
  <si>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</si>
  <si>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</si>
  <si>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</si>
  <si>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</si>
  <si>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</si>
  <si>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</si>
  <si>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</si>
  <si>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</si>
  <si>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</si>
  <si>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</si>
  <si>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</si>
  <si>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</si>
  <si>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</si>
  <si>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</si>
  <si>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</si>
  <si>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</si>
  <si>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</si>
  <si>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</si>
  <si>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</si>
  <si>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</si>
  <si>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</si>
  <si>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</si>
  <si>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</si>
  <si>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</si>
  <si>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</si>
  <si>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</si>
  <si>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</si>
  <si>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</si>
  <si>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</si>
  <si>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</si>
  <si>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</si>
  <si>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</si>
  <si>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</si>
  <si>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</si>
  <si>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</si>
  <si>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</si>
  <si>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</si>
  <si>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</si>
  <si>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</si>
  <si>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</si>
  <si>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</si>
  <si>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</si>
  <si>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</si>
  <si>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</si>
  <si>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</si>
  <si>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</si>
  <si>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</si>
  <si>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</si>
  <si>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</si>
  <si>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</si>
  <si>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</si>
  <si>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</si>
  <si>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</si>
  <si>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</si>
  <si>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</si>
  <si>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</si>
  <si>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</si>
  <si>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</si>
  <si>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</si>
  <si>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</si>
  <si>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</si>
  <si>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</si>
  <si>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</si>
  <si>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</si>
  <si>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</si>
  <si>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</si>
  <si>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</si>
  <si>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</si>
  <si>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</si>
  <si>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</si>
  <si>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</si>
  <si>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</si>
  <si>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</si>
  <si>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</si>
  <si>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</si>
  <si>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</si>
  <si>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</si>
  <si>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</si>
  <si>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</si>
  <si>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</si>
  <si>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</si>
  <si>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</si>
  <si>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</si>
  <si>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</si>
  <si>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</si>
  <si>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</si>
  <si>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</si>
  <si>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</si>
  <si>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</si>
  <si>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</si>
  <si>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</si>
  <si>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</si>
  <si>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</si>
  <si>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</si>
  <si>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</si>
  <si>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</si>
  <si>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</si>
  <si>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</si>
  <si>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</si>
  <si>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</si>
  <si>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</si>
  <si>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</si>
  <si>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</si>
  <si>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</si>
  <si>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</si>
  <si>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</si>
  <si>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</si>
  <si>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</si>
  <si>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</si>
  <si>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</si>
  <si>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</si>
  <si>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</si>
  <si>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</si>
  <si>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</si>
  <si>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</si>
  <si>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</si>
  <si>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</si>
  <si>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</si>
  <si>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</si>
  <si>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</si>
  <si>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</si>
  <si>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</si>
  <si>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</si>
  <si>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</si>
  <si>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</si>
  <si>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</si>
  <si>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</si>
  <si>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</si>
  <si>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</si>
  <si>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</si>
  <si>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</si>
  <si>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</si>
  <si>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</si>
  <si>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</si>
  <si>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</si>
  <si>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</si>
  <si>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</si>
  <si>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</si>
  <si>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</si>
  <si>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</si>
  <si>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</si>
  <si>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</si>
  <si>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</si>
  <si>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</si>
  <si>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</si>
  <si>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</si>
  <si>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</si>
  <si>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</si>
  <si>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</si>
  <si>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</si>
  <si>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</si>
  <si>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</si>
  <si>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</si>
  <si>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</si>
  <si>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</si>
  <si>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</si>
  <si>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</si>
  <si>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</si>
  <si>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</si>
  <si>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</si>
  <si>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</si>
  <si>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</si>
  <si>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</si>
  <si>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</si>
  <si>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</si>
  <si>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</si>
  <si>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</si>
  <si>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</si>
  <si>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</si>
  <si>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</si>
  <si>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</si>
  <si>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</si>
  <si>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</si>
  <si>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</si>
  <si>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</si>
  <si>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</si>
  <si>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</si>
  <si>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</si>
  <si>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</si>
  <si>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</si>
  <si>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</si>
  <si>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</si>
  <si>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</si>
  <si>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</si>
  <si>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</si>
  <si>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</si>
  <si>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</si>
  <si>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</si>
  <si>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</si>
  <si>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</si>
  <si>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</si>
  <si>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</si>
  <si>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</si>
  <si>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</si>
  <si>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</si>
  <si>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</si>
  <si>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</si>
  <si>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</si>
  <si>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</si>
  <si>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</si>
  <si>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</si>
  <si>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</si>
  <si>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</si>
  <si>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</si>
  <si>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</si>
  <si>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</si>
  <si>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</si>
  <si>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</si>
  <si>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</si>
  <si>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</si>
  <si>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</si>
  <si>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</si>
  <si>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</si>
  <si>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</si>
  <si>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</si>
  <si>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</si>
  <si>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</si>
  <si>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</si>
  <si>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</si>
  <si>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</si>
  <si>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</si>
  <si>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</si>
  <si>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</si>
  <si>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</si>
  <si>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</si>
  <si>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</si>
  <si>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</si>
  <si>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</si>
  <si>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</si>
  <si>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</si>
  <si>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</si>
  <si>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</si>
  <si>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</si>
  <si>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</si>
  <si>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</si>
  <si>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</si>
  <si>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</si>
  <si>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</si>
  <si>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</si>
  <si>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</si>
  <si>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</si>
  <si>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</si>
  <si>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</si>
  <si>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</si>
  <si>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</si>
  <si>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</si>
  <si>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</si>
  <si>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</si>
  <si>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</si>
  <si>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</si>
  <si>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</si>
  <si>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</si>
  <si>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</si>
  <si>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</si>
  <si>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</si>
  <si>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</si>
  <si>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</si>
  <si>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</si>
  <si>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</si>
  <si>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</si>
  <si>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</si>
  <si>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</si>
  <si>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</si>
  <si>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</si>
  <si>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</si>
  <si>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</si>
  <si>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</si>
  <si>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</si>
  <si>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</si>
  <si>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</si>
  <si>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</si>
  <si>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</si>
  <si>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</si>
  <si>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</si>
  <si>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</si>
  <si>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</si>
  <si>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</si>
  <si>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</si>
  <si>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</si>
  <si>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</si>
  <si>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</si>
  <si>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</si>
  <si>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</si>
  <si>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</si>
  <si>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</si>
  <si>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</si>
  <si>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</si>
  <si>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</si>
  <si>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</si>
  <si>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</si>
  <si>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</si>
  <si>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</si>
  <si>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</si>
  <si>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</si>
  <si>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</si>
  <si>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</si>
  <si>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</si>
  <si>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</si>
  <si>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</si>
  <si>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</si>
  <si>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</si>
  <si>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</si>
  <si>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</si>
  <si>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</si>
  <si>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</si>
  <si>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</si>
  <si>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</si>
  <si>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</si>
  <si>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</si>
  <si>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</si>
  <si>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</si>
  <si>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</si>
  <si>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</si>
  <si>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</si>
  <si>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</si>
  <si>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</si>
  <si>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</si>
  <si>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</si>
  <si>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</si>
  <si>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</si>
  <si>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</si>
  <si>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</si>
  <si>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</si>
  <si>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</si>
  <si>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</si>
  <si>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</si>
  <si>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</si>
  <si>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</si>
  <si>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</si>
  <si>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</si>
  <si>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</si>
  <si>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</si>
  <si>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</si>
  <si>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</si>
  <si>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</si>
  <si>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</si>
  <si>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</si>
  <si>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</si>
  <si>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</si>
  <si>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</si>
  <si>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</si>
  <si>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</si>
  <si>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</si>
  <si>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</si>
  <si>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</si>
  <si>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</si>
  <si>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</si>
  <si>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</si>
  <si>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</si>
  <si>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</si>
  <si>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</si>
  <si>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</si>
  <si>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</si>
  <si>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</si>
  <si>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</si>
  <si>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</si>
  <si>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</si>
  <si>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</si>
  <si>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</si>
  <si>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</si>
  <si>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</si>
  <si>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</si>
  <si>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</si>
  <si>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</si>
  <si>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</si>
  <si>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</si>
  <si>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</si>
  <si>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</si>
  <si>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</si>
  <si>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</si>
  <si>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</si>
  <si>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</si>
  <si>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</si>
  <si>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</si>
  <si>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</si>
  <si>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</si>
  <si>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</si>
  <si>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</si>
  <si>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</si>
  <si>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</si>
  <si>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</si>
  <si>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</si>
  <si>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</si>
  <si>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</si>
  <si>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</si>
  <si>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</si>
  <si>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</si>
  <si>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</si>
  <si>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</si>
  <si>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</si>
  <si>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</si>
  <si>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</si>
  <si>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</si>
  <si>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</si>
  <si>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</si>
  <si>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</si>
  <si>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</si>
  <si>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</si>
  <si>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</si>
  <si>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</si>
  <si>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</si>
  <si>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</si>
  <si>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</si>
  <si>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</si>
  <si>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</si>
  <si>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</si>
  <si>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</si>
  <si>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</si>
  <si>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</si>
  <si>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</si>
  <si>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</si>
  <si>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</si>
  <si>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</si>
  <si>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</si>
  <si>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</si>
  <si>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</si>
  <si>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</si>
  <si>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</si>
  <si>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</si>
  <si>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</si>
  <si>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</si>
  <si>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</si>
  <si>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</si>
  <si>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</si>
  <si>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</si>
  <si>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</si>
  <si>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</si>
  <si>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</si>
  <si>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</si>
  <si>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</si>
  <si>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</si>
  <si>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</si>
  <si>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</si>
  <si>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</si>
  <si>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</si>
  <si>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</si>
  <si>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</si>
  <si>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</si>
  <si>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</si>
  <si>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</si>
  <si>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</si>
  <si>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</si>
  <si>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</si>
  <si>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</si>
  <si>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</si>
  <si>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</si>
  <si>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</si>
  <si>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</si>
  <si>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</si>
  <si>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</si>
  <si>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</si>
  <si>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</si>
  <si>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</si>
  <si>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</si>
  <si>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</si>
  <si>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</si>
  <si>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</si>
  <si>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</si>
  <si>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</si>
  <si>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</si>
  <si>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</si>
  <si>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</si>
  <si>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</si>
  <si>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</si>
  <si>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</si>
  <si>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</si>
  <si>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</si>
  <si>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</si>
  <si>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</si>
  <si>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</si>
  <si>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</si>
  <si>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</si>
  <si>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</si>
  <si>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</si>
  <si>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</si>
  <si>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</si>
  <si>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</si>
  <si>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</si>
  <si>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</si>
  <si>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</si>
  <si>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</si>
  <si>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</si>
  <si>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</si>
  <si>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</si>
  <si>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</si>
  <si>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</si>
  <si>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</si>
  <si>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</si>
  <si>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</si>
  <si>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</si>
  <si>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</si>
  <si>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</si>
  <si>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</si>
  <si>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</si>
  <si>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</si>
  <si>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</si>
  <si>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</si>
  <si>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</si>
  <si>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</si>
  <si>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</si>
  <si>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</si>
  <si>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</si>
  <si>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</si>
  <si>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</si>
  <si>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</si>
  <si>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</si>
  <si>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</si>
  <si>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</si>
  <si>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</si>
  <si>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</si>
  <si>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</si>
  <si>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</si>
  <si>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</si>
  <si>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</si>
  <si>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</si>
  <si>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</si>
  <si>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</si>
  <si>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</si>
  <si>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</si>
  <si>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</si>
  <si>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</si>
  <si>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</si>
  <si>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</si>
  <si>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</si>
  <si>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</si>
  <si>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</si>
  <si>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</si>
  <si>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</si>
  <si>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</si>
  <si>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</si>
  <si>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</si>
  <si>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</si>
  <si>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</si>
  <si>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</si>
  <si>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</si>
  <si>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</si>
  <si>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</si>
  <si>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</si>
  <si>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</si>
  <si>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</si>
  <si>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</si>
  <si>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</si>
  <si>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</si>
  <si>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</si>
  <si>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</si>
  <si>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</si>
  <si>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</si>
  <si>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</si>
  <si>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</si>
  <si>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</si>
  <si>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</si>
  <si>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</si>
  <si>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</si>
  <si>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</si>
  <si>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</si>
  <si>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</si>
  <si>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</si>
  <si>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</si>
  <si>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</si>
  <si>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</si>
  <si>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</si>
  <si>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</si>
  <si>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</si>
  <si>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</si>
  <si>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</si>
  <si>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</si>
  <si>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</si>
  <si>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</si>
  <si>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</si>
  <si>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</si>
  <si>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</si>
  <si>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</si>
  <si>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</si>
  <si>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</si>
  <si>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</si>
  <si>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</si>
  <si>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</si>
  <si>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</si>
  <si>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</si>
  <si>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</si>
  <si>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</si>
  <si>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</si>
  <si>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</si>
  <si>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</si>
  <si>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</si>
  <si>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</si>
  <si>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</si>
  <si>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</si>
  <si>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</si>
  <si>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</si>
  <si>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</si>
  <si>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</si>
  <si>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</si>
  <si>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</si>
  <si>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</si>
  <si>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</si>
  <si>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</si>
  <si>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</si>
  <si>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</si>
  <si>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</si>
  <si>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</si>
  <si>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</si>
  <si>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</si>
  <si>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</si>
  <si>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</si>
  <si>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</si>
  <si>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</si>
  <si>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</si>
  <si>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</si>
  <si>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</si>
  <si>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</si>
  <si>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</si>
  <si>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</si>
  <si>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</si>
  <si>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</si>
  <si>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</si>
  <si>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</si>
  <si>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</si>
  <si>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</si>
  <si>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</si>
  <si>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</si>
  <si>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</si>
  <si>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</si>
  <si>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</si>
  <si>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</si>
  <si>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</si>
  <si>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</si>
  <si>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</si>
  <si>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</si>
  <si>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</si>
  <si>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</si>
  <si>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</si>
  <si>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</si>
  <si>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</si>
  <si>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</si>
  <si>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</si>
  <si>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</si>
  <si>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</si>
  <si>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</si>
  <si>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</si>
  <si>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</si>
  <si>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</si>
  <si>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</si>
  <si>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</si>
  <si>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</si>
  <si>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</si>
  <si>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</si>
  <si>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</si>
  <si>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</si>
  <si>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</si>
  <si>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</si>
  <si>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</si>
  <si>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</si>
  <si>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</si>
  <si>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</si>
  <si>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</si>
  <si>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</si>
  <si>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</si>
  <si>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</si>
  <si>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</si>
  <si>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</si>
  <si>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</si>
  <si>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</si>
  <si>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</si>
  <si>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</si>
  <si>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</si>
  <si>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</si>
  <si>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</si>
  <si>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</si>
  <si>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</si>
  <si>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</si>
  <si>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</si>
  <si>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</si>
  <si>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</si>
  <si>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</si>
  <si>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</si>
  <si>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</si>
  <si>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</si>
  <si>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</si>
  <si>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</si>
  <si>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</si>
  <si>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</si>
  <si>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</si>
  <si>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</si>
  <si>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</si>
  <si>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</si>
  <si>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</si>
  <si>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</si>
  <si>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</si>
  <si>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</si>
  <si>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</si>
  <si>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</si>
  <si>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</si>
  <si>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</si>
  <si>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</si>
  <si>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</si>
  <si>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</si>
  <si>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</si>
  <si>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</si>
  <si>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</si>
  <si>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</si>
  <si>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</si>
  <si>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</si>
  <si>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</si>
  <si>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</si>
  <si>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</si>
  <si>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</si>
  <si>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</si>
  <si>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</si>
  <si>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</si>
  <si>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</si>
  <si>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</si>
  <si>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</si>
  <si>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</si>
  <si>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</si>
  <si>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</si>
  <si>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</si>
  <si>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</si>
  <si>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</si>
  <si>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</si>
  <si>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</si>
  <si>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</si>
  <si>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</si>
  <si>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</si>
  <si>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</si>
  <si>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</si>
  <si>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</si>
  <si>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</si>
  <si>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</si>
  <si>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</si>
  <si>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</si>
  <si>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</si>
  <si>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</si>
  <si>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</si>
  <si>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</si>
  <si>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</si>
  <si>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</si>
  <si>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</si>
  <si>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</si>
  <si>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</si>
  <si>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</si>
  <si>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</si>
  <si>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</si>
  <si>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</si>
  <si>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</si>
  <si>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</si>
  <si>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</si>
  <si>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</si>
  <si>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</si>
  <si>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</si>
  <si>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</si>
  <si>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</si>
  <si>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</si>
  <si>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</si>
  <si>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</si>
  <si>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</si>
  <si>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</si>
  <si>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</si>
  <si>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</si>
  <si>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</si>
  <si>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</si>
  <si>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</si>
  <si>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</si>
  <si>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</si>
  <si>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</si>
  <si>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</si>
  <si>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</si>
  <si>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</si>
  <si>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</si>
  <si>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</si>
  <si>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</si>
  <si>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</si>
  <si>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</si>
  <si>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</si>
  <si>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</si>
  <si>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</si>
  <si>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</si>
  <si>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</si>
  <si>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</si>
  <si>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</si>
  <si>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</si>
  <si>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</si>
  <si>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</si>
  <si>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</si>
  <si>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</si>
  <si>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</si>
  <si>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</si>
  <si>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</si>
  <si>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</si>
  <si>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</si>
  <si>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</si>
  <si>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</si>
  <si>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</si>
  <si>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</si>
  <si>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</si>
  <si>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</si>
  <si>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</si>
  <si>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</si>
  <si>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</si>
  <si>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</si>
  <si>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</si>
  <si>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MALE</t>
  </si>
  <si>
    <t>FEMALE</t>
  </si>
  <si>
    <t>Nothing</t>
  </si>
  <si>
    <t>Female Phenology</t>
  </si>
  <si>
    <t>Inflorescence Stages</t>
  </si>
  <si>
    <t>Male Phenology</t>
  </si>
  <si>
    <t>Trachycarpus fortunei</t>
  </si>
  <si>
    <t>.</t>
  </si>
  <si>
    <t>v2015a</t>
  </si>
  <si>
    <t>Fronds and pseudo-verticille Torsion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</si>
</sst>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0"/>
    <numFmt numFmtId="167" formatCode="0.000"/>
  </numFmts>
  <fonts count="76"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s>
  <fills count="35">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996633"/>
        <bgColor indexed="64"/>
      </patternFill>
    </fill>
    <fill>
      <patternFill patternType="solid">
        <fgColor rgb="FF32C832"/>
        <bgColor indexed="64"/>
      </patternFill>
    </fill>
    <fill>
      <patternFill patternType="solid">
        <fgColor rgb="FFFFFF66"/>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C8960A"/>
        <bgColor indexed="64"/>
      </patternFill>
    </fill>
    <fill>
      <patternFill patternType="solid">
        <fgColor rgb="FF420606"/>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28">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68" fillId="24" borderId="0" xfId="0" applyFont="1" applyFill="1" applyBorder="1" applyAlignment="1" applyProtection="1">
      <alignment horizontal="center" vertical="center"/>
    </xf>
    <xf numFmtId="0" fontId="68" fillId="27" borderId="0" xfId="0" applyFont="1" applyFill="1" applyBorder="1" applyAlignment="1" applyProtection="1">
      <alignment horizontal="center" vertical="center"/>
    </xf>
    <xf numFmtId="0" fontId="68" fillId="28"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9"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70" fillId="29" borderId="0" xfId="0" quotePrefix="1" applyFont="1" applyFill="1" applyAlignment="1">
      <alignment horizontal="center" vertical="center"/>
    </xf>
    <xf numFmtId="0" fontId="71" fillId="29" borderId="0" xfId="0" applyFont="1" applyFill="1" applyAlignment="1">
      <alignment horizontal="center" vertical="center"/>
    </xf>
    <xf numFmtId="0" fontId="71" fillId="0" borderId="0" xfId="0" applyFont="1" applyAlignment="1">
      <alignment horizontal="center" vertical="center"/>
    </xf>
    <xf numFmtId="0" fontId="70" fillId="29" borderId="0" xfId="0" applyFont="1" applyFill="1" applyAlignment="1">
      <alignment horizontal="center" vertical="center"/>
    </xf>
    <xf numFmtId="0" fontId="70" fillId="11" borderId="0" xfId="0" applyFont="1" applyFill="1" applyAlignment="1">
      <alignment horizontal="center" vertical="center"/>
    </xf>
    <xf numFmtId="0" fontId="71" fillId="11" borderId="0" xfId="0" applyFont="1" applyFill="1" applyAlignment="1">
      <alignment horizontal="center" vertical="center"/>
    </xf>
    <xf numFmtId="0" fontId="42" fillId="11" borderId="0" xfId="0" quotePrefix="1" applyFont="1" applyFill="1" applyAlignment="1">
      <alignment horizontal="center" vertical="center"/>
    </xf>
    <xf numFmtId="0" fontId="71" fillId="30" borderId="0" xfId="0" quotePrefix="1" applyFont="1" applyFill="1" applyAlignment="1">
      <alignment horizontal="center" vertical="center"/>
    </xf>
    <xf numFmtId="0" fontId="71" fillId="30" borderId="0" xfId="0" applyFont="1" applyFill="1" applyAlignment="1">
      <alignment horizontal="center" vertical="center"/>
    </xf>
    <xf numFmtId="0" fontId="42" fillId="30"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2" fontId="18" fillId="20" borderId="0" xfId="0" applyNumberFormat="1" applyFont="1" applyFill="1" applyBorder="1" applyAlignment="1" applyProtection="1">
      <alignment horizontal="center"/>
      <protection locked="0"/>
    </xf>
    <xf numFmtId="0" fontId="18" fillId="7" borderId="0" xfId="0" quotePrefix="1" applyFont="1" applyFill="1" applyBorder="1" applyAlignment="1" applyProtection="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70" fillId="30"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67" fillId="4" borderId="0" xfId="0" applyFont="1" applyFill="1" applyBorder="1" applyAlignment="1">
      <alignment horizontal="center" vertical="center"/>
    </xf>
    <xf numFmtId="0" fontId="73" fillId="4" borderId="0" xfId="0" applyFont="1" applyFill="1" applyBorder="1" applyAlignment="1">
      <alignment horizontal="center" vertical="center"/>
    </xf>
    <xf numFmtId="0" fontId="18" fillId="32"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0" xfId="0" applyFont="1" applyFill="1" applyBorder="1" applyAlignment="1">
      <alignment horizontal="center" vertical="center"/>
    </xf>
    <xf numFmtId="0" fontId="19" fillId="10" borderId="0" xfId="0" quotePrefix="1" applyFont="1" applyFill="1" applyAlignment="1">
      <alignment horizontal="center" vertical="center"/>
    </xf>
    <xf numFmtId="0" fontId="42" fillId="7" borderId="0" xfId="0" applyFont="1" applyFill="1" applyBorder="1" applyAlignment="1" applyProtection="1">
      <alignment horizontal="right" indent="1"/>
      <protection locked="0"/>
    </xf>
    <xf numFmtId="2" fontId="18" fillId="0" borderId="0" xfId="0" applyNumberFormat="1" applyFont="1" applyBorder="1" applyAlignment="1" applyProtection="1">
      <alignment horizontal="right" vertical="center" indent="1"/>
      <protection locked="0"/>
    </xf>
    <xf numFmtId="0" fontId="19" fillId="6" borderId="0" xfId="0" applyFont="1" applyFill="1" applyBorder="1" applyAlignment="1" applyProtection="1">
      <alignment horizontal="right" vertical="center" indent="1"/>
      <protection locked="0"/>
    </xf>
    <xf numFmtId="2" fontId="18" fillId="20" borderId="0" xfId="0" applyNumberFormat="1"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vertical="center" indent="1"/>
      <protection locked="0"/>
    </xf>
    <xf numFmtId="2" fontId="18" fillId="15" borderId="0" xfId="0" applyNumberFormat="1" applyFont="1" applyFill="1" applyBorder="1" applyAlignment="1" applyProtection="1">
      <alignment horizontal="right" vertical="center" indent="1"/>
      <protection locked="0"/>
    </xf>
    <xf numFmtId="0" fontId="42" fillId="7" borderId="0" xfId="0" applyFont="1" applyFill="1" applyBorder="1" applyAlignment="1" applyProtection="1">
      <alignment horizontal="right" vertical="center" indent="1"/>
      <protection locked="0"/>
    </xf>
    <xf numFmtId="1" fontId="18" fillId="0" borderId="0" xfId="0" applyNumberFormat="1" applyFont="1" applyBorder="1" applyAlignment="1" applyProtection="1">
      <alignment horizontal="right" indent="1"/>
      <protection locked="0"/>
    </xf>
    <xf numFmtId="2" fontId="20" fillId="4" borderId="0" xfId="0" applyNumberFormat="1" applyFont="1" applyFill="1" applyBorder="1" applyAlignment="1">
      <alignment horizontal="center"/>
    </xf>
    <xf numFmtId="167" fontId="18" fillId="0" borderId="0" xfId="0" applyNumberFormat="1" applyFont="1" applyBorder="1" applyAlignment="1" applyProtection="1">
      <alignment horizontal="right" indent="1"/>
      <protection locked="0"/>
    </xf>
    <xf numFmtId="165" fontId="18" fillId="0" borderId="0" xfId="0" applyNumberFormat="1" applyFont="1" applyBorder="1" applyAlignment="1" applyProtection="1">
      <alignment horizontal="right" indent="1"/>
      <protection locked="0"/>
    </xf>
    <xf numFmtId="2" fontId="21" fillId="0" borderId="0" xfId="0" quotePrefix="1" applyNumberFormat="1" applyFont="1" applyBorder="1" applyAlignment="1" applyProtection="1">
      <alignment horizontal="center" vertical="center"/>
      <protection locked="0"/>
    </xf>
    <xf numFmtId="0" fontId="42" fillId="4" borderId="0" xfId="0" applyFont="1" applyFill="1" applyBorder="1" applyAlignment="1">
      <alignment horizontal="center" vertical="center"/>
    </xf>
    <xf numFmtId="0" fontId="18" fillId="18" borderId="0" xfId="0" applyFont="1" applyFill="1" applyBorder="1" applyAlignment="1">
      <alignment horizontal="center" vertical="center"/>
    </xf>
    <xf numFmtId="0" fontId="18" fillId="33" borderId="0" xfId="0" quotePrefix="1" applyFont="1" applyFill="1" applyBorder="1" applyAlignment="1" applyProtection="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2" fillId="31"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xf numFmtId="0" fontId="18" fillId="34" borderId="0" xfId="0" quotePrefix="1" applyFont="1" applyFill="1" applyBorder="1" applyAlignment="1" applyProtection="1">
      <alignment horizontal="center" vertic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420606"/>
      <color rgb="FF640A0A"/>
      <color rgb="FFC8960A"/>
      <color rgb="FF96323C"/>
      <color rgb="FFFAE164"/>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numCache>
            </c:numRef>
          </c:xVal>
          <c:yVal>
            <c:numRef>
              <c:f>STEM_Geom!$K$13:$K$37</c:f>
              <c:numCache>
                <c:formatCode>0.00</c:formatCode>
                <c:ptCount val="25"/>
                <c:pt idx="0">
                  <c:v>1</c:v>
                </c:pt>
              </c:numCache>
            </c:numRef>
          </c:yVal>
          <c:smooth val="0"/>
        </c:ser>
        <c:dLbls>
          <c:showLegendKey val="0"/>
          <c:showVal val="0"/>
          <c:showCatName val="0"/>
          <c:showSerName val="0"/>
          <c:showPercent val="0"/>
          <c:showBubbleSize val="0"/>
        </c:dLbls>
        <c:axId val="85117952"/>
        <c:axId val="85128320"/>
      </c:scatterChart>
      <c:valAx>
        <c:axId val="85117952"/>
        <c:scaling>
          <c:orientation val="minMax"/>
          <c:min val="0"/>
        </c:scaling>
        <c:delete val="0"/>
        <c:axPos val="b"/>
        <c:numFmt formatCode="0" sourceLinked="0"/>
        <c:majorTickMark val="out"/>
        <c:minorTickMark val="none"/>
        <c:tickLblPos val="nextTo"/>
        <c:crossAx val="85128320"/>
        <c:crosses val="autoZero"/>
        <c:crossBetween val="midCat"/>
        <c:majorUnit val="100"/>
      </c:valAx>
      <c:valAx>
        <c:axId val="85128320"/>
        <c:scaling>
          <c:orientation val="minMax"/>
          <c:min val="0"/>
        </c:scaling>
        <c:delete val="0"/>
        <c:axPos val="l"/>
        <c:majorGridlines/>
        <c:numFmt formatCode="0.0" sourceLinked="0"/>
        <c:majorTickMark val="out"/>
        <c:minorTickMark val="none"/>
        <c:tickLblPos val="nextTo"/>
        <c:crossAx val="85117952"/>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pt idx="1">
                  <c:v>300</c:v>
                </c:pt>
              </c:numCache>
            </c:numRef>
          </c:xVal>
          <c:yVal>
            <c:numRef>
              <c:f>FROND_Prod!$Q$13:$Q$37</c:f>
              <c:numCache>
                <c:formatCode>0.00</c:formatCode>
                <c:ptCount val="25"/>
                <c:pt idx="0">
                  <c:v>80</c:v>
                </c:pt>
                <c:pt idx="1">
                  <c:v>45</c:v>
                </c:pt>
              </c:numCache>
            </c:numRef>
          </c:yVal>
          <c:smooth val="0"/>
        </c:ser>
        <c:dLbls>
          <c:showLegendKey val="0"/>
          <c:showVal val="0"/>
          <c:showCatName val="0"/>
          <c:showSerName val="0"/>
          <c:showPercent val="0"/>
          <c:showBubbleSize val="0"/>
        </c:dLbls>
        <c:axId val="85413248"/>
        <c:axId val="85419520"/>
      </c:scatterChart>
      <c:valAx>
        <c:axId val="85413248"/>
        <c:scaling>
          <c:orientation val="minMax"/>
          <c:min val="0"/>
        </c:scaling>
        <c:delete val="0"/>
        <c:axPos val="b"/>
        <c:numFmt formatCode="0" sourceLinked="0"/>
        <c:majorTickMark val="out"/>
        <c:minorTickMark val="none"/>
        <c:tickLblPos val="nextTo"/>
        <c:crossAx val="85419520"/>
        <c:crosses val="autoZero"/>
        <c:crossBetween val="midCat"/>
      </c:valAx>
      <c:valAx>
        <c:axId val="85419520"/>
        <c:scaling>
          <c:orientation val="minMax"/>
          <c:min val="0"/>
        </c:scaling>
        <c:delete val="0"/>
        <c:axPos val="l"/>
        <c:majorGridlines/>
        <c:numFmt formatCode="0" sourceLinked="0"/>
        <c:majorTickMark val="out"/>
        <c:minorTickMark val="none"/>
        <c:tickLblPos val="nextTo"/>
        <c:crossAx val="85413248"/>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numCache>
            </c:numRef>
          </c:xVal>
          <c:yVal>
            <c:numRef>
              <c:f>FROND_NERVURE_Geom!$D$13:$D$37</c:f>
              <c:numCache>
                <c:formatCode>0.00</c:formatCode>
                <c:ptCount val="25"/>
                <c:pt idx="0">
                  <c:v>60</c:v>
                </c:pt>
              </c:numCache>
            </c:numRef>
          </c:yVal>
          <c:smooth val="0"/>
        </c:ser>
        <c:dLbls>
          <c:showLegendKey val="0"/>
          <c:showVal val="0"/>
          <c:showCatName val="0"/>
          <c:showSerName val="0"/>
          <c:showPercent val="0"/>
          <c:showBubbleSize val="0"/>
        </c:dLbls>
        <c:axId val="85546112"/>
        <c:axId val="85548032"/>
      </c:scatterChart>
      <c:valAx>
        <c:axId val="85546112"/>
        <c:scaling>
          <c:orientation val="minMax"/>
          <c:min val="0"/>
        </c:scaling>
        <c:delete val="0"/>
        <c:axPos val="b"/>
        <c:numFmt formatCode="0" sourceLinked="0"/>
        <c:majorTickMark val="out"/>
        <c:minorTickMark val="none"/>
        <c:tickLblPos val="nextTo"/>
        <c:crossAx val="85548032"/>
        <c:crosses val="autoZero"/>
        <c:crossBetween val="midCat"/>
      </c:valAx>
      <c:valAx>
        <c:axId val="85548032"/>
        <c:scaling>
          <c:orientation val="minMax"/>
          <c:min val="0"/>
        </c:scaling>
        <c:delete val="0"/>
        <c:axPos val="l"/>
        <c:majorGridlines/>
        <c:numFmt formatCode="0" sourceLinked="0"/>
        <c:majorTickMark val="out"/>
        <c:minorTickMark val="none"/>
        <c:tickLblPos val="nextTo"/>
        <c:crossAx val="85546112"/>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numCache>
            </c:numRef>
          </c:xVal>
          <c:yVal>
            <c:numRef>
              <c:f>FROND_NERVURE_Geom!$J$13:$J$37</c:f>
              <c:numCache>
                <c:formatCode>0.00</c:formatCode>
                <c:ptCount val="25"/>
                <c:pt idx="0">
                  <c:v>2</c:v>
                </c:pt>
              </c:numCache>
            </c:numRef>
          </c:yVal>
          <c:smooth val="0"/>
        </c:ser>
        <c:dLbls>
          <c:showLegendKey val="0"/>
          <c:showVal val="0"/>
          <c:showCatName val="0"/>
          <c:showSerName val="0"/>
          <c:showPercent val="0"/>
          <c:showBubbleSize val="0"/>
        </c:dLbls>
        <c:axId val="85579648"/>
        <c:axId val="85581824"/>
      </c:scatterChart>
      <c:valAx>
        <c:axId val="85579648"/>
        <c:scaling>
          <c:orientation val="minMax"/>
          <c:min val="0"/>
        </c:scaling>
        <c:delete val="0"/>
        <c:axPos val="b"/>
        <c:numFmt formatCode="0" sourceLinked="0"/>
        <c:majorTickMark val="out"/>
        <c:minorTickMark val="none"/>
        <c:tickLblPos val="nextTo"/>
        <c:crossAx val="85581824"/>
        <c:crosses val="autoZero"/>
        <c:crossBetween val="midCat"/>
      </c:valAx>
      <c:valAx>
        <c:axId val="85581824"/>
        <c:scaling>
          <c:orientation val="minMax"/>
          <c:min val="0"/>
        </c:scaling>
        <c:delete val="0"/>
        <c:axPos val="l"/>
        <c:majorGridlines/>
        <c:numFmt formatCode="0" sourceLinked="0"/>
        <c:majorTickMark val="out"/>
        <c:minorTickMark val="none"/>
        <c:tickLblPos val="nextTo"/>
        <c:crossAx val="85579648"/>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10</c:v>
                </c:pt>
                <c:pt idx="2">
                  <c:v>50</c:v>
                </c:pt>
                <c:pt idx="3">
                  <c:v>98</c:v>
                </c:pt>
                <c:pt idx="4">
                  <c:v>99.5</c:v>
                </c:pt>
                <c:pt idx="5">
                  <c:v>100</c:v>
                </c:pt>
              </c:numCache>
            </c:numRef>
          </c:xVal>
          <c:yVal>
            <c:numRef>
              <c:f>FROND_NERVURE_Geom!$M$13:$M$37</c:f>
              <c:numCache>
                <c:formatCode>0.00</c:formatCode>
                <c:ptCount val="25"/>
                <c:pt idx="0">
                  <c:v>1.1000000000000001</c:v>
                </c:pt>
                <c:pt idx="1">
                  <c:v>0.95</c:v>
                </c:pt>
                <c:pt idx="2">
                  <c:v>0.8</c:v>
                </c:pt>
                <c:pt idx="3">
                  <c:v>0.8</c:v>
                </c:pt>
                <c:pt idx="4">
                  <c:v>0.85</c:v>
                </c:pt>
                <c:pt idx="5">
                  <c:v>1.3</c:v>
                </c:pt>
              </c:numCache>
            </c:numRef>
          </c:yVal>
          <c:smooth val="0"/>
        </c:ser>
        <c:dLbls>
          <c:showLegendKey val="0"/>
          <c:showVal val="0"/>
          <c:showCatName val="0"/>
          <c:showSerName val="0"/>
          <c:showPercent val="0"/>
          <c:showBubbleSize val="0"/>
        </c:dLbls>
        <c:axId val="85593088"/>
        <c:axId val="85598976"/>
      </c:scatterChart>
      <c:valAx>
        <c:axId val="85593088"/>
        <c:scaling>
          <c:orientation val="minMax"/>
          <c:max val="100"/>
          <c:min val="0"/>
        </c:scaling>
        <c:delete val="0"/>
        <c:axPos val="b"/>
        <c:numFmt formatCode="0" sourceLinked="0"/>
        <c:majorTickMark val="out"/>
        <c:minorTickMark val="none"/>
        <c:tickLblPos val="nextTo"/>
        <c:crossAx val="85598976"/>
        <c:crosses val="autoZero"/>
        <c:crossBetween val="midCat"/>
      </c:valAx>
      <c:valAx>
        <c:axId val="85598976"/>
        <c:scaling>
          <c:orientation val="minMax"/>
          <c:min val="0"/>
        </c:scaling>
        <c:delete val="0"/>
        <c:axPos val="l"/>
        <c:majorGridlines/>
        <c:numFmt formatCode="0.0" sourceLinked="0"/>
        <c:majorTickMark val="out"/>
        <c:minorTickMark val="none"/>
        <c:tickLblPos val="nextTo"/>
        <c:crossAx val="85593088"/>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numCache>
            </c:numRef>
          </c:xVal>
          <c:yVal>
            <c:numRef>
              <c:f>FROND_NERVURE_Geom!$R$13:$R$37</c:f>
              <c:numCache>
                <c:formatCode>0.00</c:formatCode>
                <c:ptCount val="25"/>
                <c:pt idx="0">
                  <c:v>1</c:v>
                </c:pt>
              </c:numCache>
            </c:numRef>
          </c:yVal>
          <c:smooth val="0"/>
        </c:ser>
        <c:dLbls>
          <c:showLegendKey val="0"/>
          <c:showVal val="0"/>
          <c:showCatName val="0"/>
          <c:showSerName val="0"/>
          <c:showPercent val="0"/>
          <c:showBubbleSize val="0"/>
        </c:dLbls>
        <c:axId val="84640128"/>
        <c:axId val="84641280"/>
      </c:scatterChart>
      <c:valAx>
        <c:axId val="84640128"/>
        <c:scaling>
          <c:orientation val="minMax"/>
          <c:min val="0"/>
        </c:scaling>
        <c:delete val="0"/>
        <c:axPos val="b"/>
        <c:numFmt formatCode="0" sourceLinked="0"/>
        <c:majorTickMark val="out"/>
        <c:minorTickMark val="none"/>
        <c:tickLblPos val="nextTo"/>
        <c:crossAx val="84641280"/>
        <c:crosses val="autoZero"/>
        <c:crossBetween val="midCat"/>
      </c:valAx>
      <c:valAx>
        <c:axId val="84641280"/>
        <c:scaling>
          <c:orientation val="minMax"/>
          <c:min val="0"/>
        </c:scaling>
        <c:delete val="0"/>
        <c:axPos val="l"/>
        <c:majorGridlines/>
        <c:numFmt formatCode="0" sourceLinked="0"/>
        <c:majorTickMark val="out"/>
        <c:minorTickMark val="none"/>
        <c:tickLblPos val="nextTo"/>
        <c:crossAx val="84640128"/>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10</c:v>
                </c:pt>
                <c:pt idx="2">
                  <c:v>50</c:v>
                </c:pt>
                <c:pt idx="3">
                  <c:v>98</c:v>
                </c:pt>
                <c:pt idx="4">
                  <c:v>99.5</c:v>
                </c:pt>
                <c:pt idx="5">
                  <c:v>100</c:v>
                </c:pt>
              </c:numCache>
            </c:numRef>
          </c:xVal>
          <c:yVal>
            <c:numRef>
              <c:f>FROND_NERVURE_Geom!$U$13:$U$37</c:f>
              <c:numCache>
                <c:formatCode>0.00</c:formatCode>
                <c:ptCount val="25"/>
                <c:pt idx="0">
                  <c:v>1.1000000000000001</c:v>
                </c:pt>
                <c:pt idx="1">
                  <c:v>0.95</c:v>
                </c:pt>
                <c:pt idx="2">
                  <c:v>0.8</c:v>
                </c:pt>
                <c:pt idx="3">
                  <c:v>0.8</c:v>
                </c:pt>
                <c:pt idx="4">
                  <c:v>0.85</c:v>
                </c:pt>
                <c:pt idx="5">
                  <c:v>1.1000000000000001</c:v>
                </c:pt>
              </c:numCache>
            </c:numRef>
          </c:yVal>
          <c:smooth val="0"/>
        </c:ser>
        <c:dLbls>
          <c:showLegendKey val="0"/>
          <c:showVal val="0"/>
          <c:showCatName val="0"/>
          <c:showSerName val="0"/>
          <c:showPercent val="0"/>
          <c:showBubbleSize val="0"/>
        </c:dLbls>
        <c:axId val="85611264"/>
        <c:axId val="85612800"/>
      </c:scatterChart>
      <c:valAx>
        <c:axId val="85611264"/>
        <c:scaling>
          <c:orientation val="minMax"/>
          <c:max val="100"/>
          <c:min val="0"/>
        </c:scaling>
        <c:delete val="0"/>
        <c:axPos val="b"/>
        <c:numFmt formatCode="0" sourceLinked="0"/>
        <c:majorTickMark val="out"/>
        <c:minorTickMark val="none"/>
        <c:tickLblPos val="nextTo"/>
        <c:crossAx val="85612800"/>
        <c:crosses val="autoZero"/>
        <c:crossBetween val="midCat"/>
      </c:valAx>
      <c:valAx>
        <c:axId val="85612800"/>
        <c:scaling>
          <c:orientation val="minMax"/>
          <c:min val="0"/>
        </c:scaling>
        <c:delete val="0"/>
        <c:axPos val="l"/>
        <c:majorGridlines/>
        <c:numFmt formatCode="0.0" sourceLinked="0"/>
        <c:majorTickMark val="out"/>
        <c:minorTickMark val="none"/>
        <c:tickLblPos val="nextTo"/>
        <c:crossAx val="85611264"/>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20</c:v>
                </c:pt>
                <c:pt idx="2">
                  <c:v>40</c:v>
                </c:pt>
                <c:pt idx="3">
                  <c:v>60</c:v>
                </c:pt>
                <c:pt idx="4">
                  <c:v>80</c:v>
                </c:pt>
                <c:pt idx="5">
                  <c:v>100</c:v>
                </c:pt>
              </c:numCache>
            </c:numRef>
          </c:xVal>
          <c:yVal>
            <c:numRef>
              <c:f>FROND_NERVURE_Geom!$AM$13:$AM$37</c:f>
              <c:numCache>
                <c:formatCode>0.00</c:formatCode>
                <c:ptCount val="25"/>
                <c:pt idx="0">
                  <c:v>0</c:v>
                </c:pt>
                <c:pt idx="1">
                  <c:v>3</c:v>
                </c:pt>
                <c:pt idx="2">
                  <c:v>5</c:v>
                </c:pt>
                <c:pt idx="3">
                  <c:v>8</c:v>
                </c:pt>
                <c:pt idx="4">
                  <c:v>12</c:v>
                </c:pt>
                <c:pt idx="5">
                  <c:v>20</c:v>
                </c:pt>
              </c:numCache>
            </c:numRef>
          </c:yVal>
          <c:smooth val="0"/>
        </c:ser>
        <c:dLbls>
          <c:showLegendKey val="0"/>
          <c:showVal val="0"/>
          <c:showCatName val="0"/>
          <c:showSerName val="0"/>
          <c:showPercent val="0"/>
          <c:showBubbleSize val="0"/>
        </c:dLbls>
        <c:axId val="85624320"/>
        <c:axId val="85625856"/>
      </c:scatterChart>
      <c:valAx>
        <c:axId val="85624320"/>
        <c:scaling>
          <c:orientation val="minMax"/>
          <c:max val="100"/>
          <c:min val="0"/>
        </c:scaling>
        <c:delete val="0"/>
        <c:axPos val="b"/>
        <c:numFmt formatCode="0" sourceLinked="0"/>
        <c:majorTickMark val="out"/>
        <c:minorTickMark val="none"/>
        <c:tickLblPos val="nextTo"/>
        <c:crossAx val="85625856"/>
        <c:crosses val="autoZero"/>
        <c:crossBetween val="midCat"/>
      </c:valAx>
      <c:valAx>
        <c:axId val="85625856"/>
        <c:scaling>
          <c:orientation val="minMax"/>
          <c:min val="0"/>
        </c:scaling>
        <c:delete val="0"/>
        <c:axPos val="l"/>
        <c:majorGridlines/>
        <c:numFmt formatCode="0" sourceLinked="0"/>
        <c:majorTickMark val="out"/>
        <c:minorTickMark val="none"/>
        <c:tickLblPos val="nextTo"/>
        <c:crossAx val="85624320"/>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20</c:v>
                </c:pt>
                <c:pt idx="2">
                  <c:v>40</c:v>
                </c:pt>
                <c:pt idx="3">
                  <c:v>60</c:v>
                </c:pt>
                <c:pt idx="4">
                  <c:v>80</c:v>
                </c:pt>
                <c:pt idx="5">
                  <c:v>100</c:v>
                </c:pt>
              </c:numCache>
            </c:numRef>
          </c:xVal>
          <c:yVal>
            <c:numRef>
              <c:f>FROND_NERVURE_Geom!$AG$13:$AG$37</c:f>
              <c:numCache>
                <c:formatCode>0.00</c:formatCode>
                <c:ptCount val="25"/>
                <c:pt idx="0">
                  <c:v>0</c:v>
                </c:pt>
                <c:pt idx="1">
                  <c:v>2</c:v>
                </c:pt>
                <c:pt idx="2">
                  <c:v>5</c:v>
                </c:pt>
                <c:pt idx="3">
                  <c:v>10</c:v>
                </c:pt>
                <c:pt idx="4">
                  <c:v>15</c:v>
                </c:pt>
                <c:pt idx="5">
                  <c:v>30</c:v>
                </c:pt>
              </c:numCache>
            </c:numRef>
          </c:yVal>
          <c:smooth val="0"/>
        </c:ser>
        <c:dLbls>
          <c:showLegendKey val="0"/>
          <c:showVal val="0"/>
          <c:showCatName val="0"/>
          <c:showSerName val="0"/>
          <c:showPercent val="0"/>
          <c:showBubbleSize val="0"/>
        </c:dLbls>
        <c:axId val="85649664"/>
        <c:axId val="85786624"/>
      </c:scatterChart>
      <c:valAx>
        <c:axId val="85649664"/>
        <c:scaling>
          <c:orientation val="minMax"/>
          <c:max val="100"/>
          <c:min val="0"/>
        </c:scaling>
        <c:delete val="0"/>
        <c:axPos val="b"/>
        <c:numFmt formatCode="0" sourceLinked="0"/>
        <c:majorTickMark val="out"/>
        <c:minorTickMark val="none"/>
        <c:tickLblPos val="nextTo"/>
        <c:crossAx val="85786624"/>
        <c:crosses val="autoZero"/>
        <c:crossBetween val="midCat"/>
      </c:valAx>
      <c:valAx>
        <c:axId val="85786624"/>
        <c:scaling>
          <c:orientation val="minMax"/>
          <c:min val="0"/>
        </c:scaling>
        <c:delete val="0"/>
        <c:axPos val="l"/>
        <c:majorGridlines/>
        <c:numFmt formatCode="0" sourceLinked="0"/>
        <c:majorTickMark val="out"/>
        <c:minorTickMark val="none"/>
        <c:tickLblPos val="nextTo"/>
        <c:crossAx val="85649664"/>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20</c:v>
                </c:pt>
                <c:pt idx="2">
                  <c:v>40</c:v>
                </c:pt>
                <c:pt idx="3">
                  <c:v>60</c:v>
                </c:pt>
                <c:pt idx="4">
                  <c:v>80</c:v>
                </c:pt>
                <c:pt idx="5">
                  <c:v>100</c:v>
                </c:pt>
              </c:numCache>
            </c:numRef>
          </c:xVal>
          <c:yVal>
            <c:numRef>
              <c:f>FROND_NERVURE_Geom!$Z$13:$Z$37</c:f>
              <c:numCache>
                <c:formatCode>0.00</c:formatCode>
                <c:ptCount val="25"/>
                <c:pt idx="0">
                  <c:v>0</c:v>
                </c:pt>
                <c:pt idx="1">
                  <c:v>5</c:v>
                </c:pt>
                <c:pt idx="2">
                  <c:v>8</c:v>
                </c:pt>
                <c:pt idx="3">
                  <c:v>12</c:v>
                </c:pt>
                <c:pt idx="4">
                  <c:v>15</c:v>
                </c:pt>
                <c:pt idx="5">
                  <c:v>20</c:v>
                </c:pt>
              </c:numCache>
            </c:numRef>
          </c:yVal>
          <c:smooth val="0"/>
        </c:ser>
        <c:ser>
          <c:idx val="1"/>
          <c:order val="1"/>
          <c:xVal>
            <c:numRef>
              <c:f>FROND_NERVURE_Geom!$AA$13:$AA$37</c:f>
              <c:numCache>
                <c:formatCode>0.00</c:formatCode>
                <c:ptCount val="25"/>
                <c:pt idx="0">
                  <c:v>0</c:v>
                </c:pt>
                <c:pt idx="1">
                  <c:v>20</c:v>
                </c:pt>
                <c:pt idx="2">
                  <c:v>40</c:v>
                </c:pt>
                <c:pt idx="3">
                  <c:v>60</c:v>
                </c:pt>
                <c:pt idx="4">
                  <c:v>80</c:v>
                </c:pt>
                <c:pt idx="5">
                  <c:v>100</c:v>
                </c:pt>
              </c:numCache>
            </c:numRef>
          </c:xVal>
          <c:yVal>
            <c:numRef>
              <c:f>FROND_NERVURE_Geom!$AB$13:$AB$37</c:f>
              <c:numCache>
                <c:formatCode>0.00</c:formatCode>
                <c:ptCount val="25"/>
                <c:pt idx="0">
                  <c:v>0</c:v>
                </c:pt>
                <c:pt idx="1">
                  <c:v>15</c:v>
                </c:pt>
                <c:pt idx="2">
                  <c:v>40</c:v>
                </c:pt>
                <c:pt idx="3">
                  <c:v>65</c:v>
                </c:pt>
                <c:pt idx="4">
                  <c:v>85</c:v>
                </c:pt>
                <c:pt idx="5">
                  <c:v>110</c:v>
                </c:pt>
                <c:pt idx="6">
                  <c:v>0</c:v>
                </c:pt>
              </c:numCache>
            </c:numRef>
          </c:yVal>
          <c:smooth val="0"/>
        </c:ser>
        <c:dLbls>
          <c:showLegendKey val="0"/>
          <c:showVal val="0"/>
          <c:showCatName val="0"/>
          <c:showSerName val="0"/>
          <c:showPercent val="0"/>
          <c:showBubbleSize val="0"/>
        </c:dLbls>
        <c:axId val="85798912"/>
        <c:axId val="85800448"/>
      </c:scatterChart>
      <c:valAx>
        <c:axId val="85798912"/>
        <c:scaling>
          <c:orientation val="minMax"/>
          <c:max val="100"/>
          <c:min val="0"/>
        </c:scaling>
        <c:delete val="0"/>
        <c:axPos val="b"/>
        <c:numFmt formatCode="0" sourceLinked="0"/>
        <c:majorTickMark val="out"/>
        <c:minorTickMark val="none"/>
        <c:tickLblPos val="nextTo"/>
        <c:crossAx val="85800448"/>
        <c:crosses val="autoZero"/>
        <c:crossBetween val="midCat"/>
      </c:valAx>
      <c:valAx>
        <c:axId val="85800448"/>
        <c:scaling>
          <c:orientation val="minMax"/>
          <c:min val="0"/>
        </c:scaling>
        <c:delete val="0"/>
        <c:axPos val="l"/>
        <c:majorGridlines/>
        <c:numFmt formatCode="0" sourceLinked="0"/>
        <c:majorTickMark val="out"/>
        <c:minorTickMark val="none"/>
        <c:tickLblPos val="nextTo"/>
        <c:crossAx val="85798912"/>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20</c:v>
                </c:pt>
                <c:pt idx="2">
                  <c:v>45</c:v>
                </c:pt>
              </c:numCache>
            </c:numRef>
          </c:xVal>
          <c:yVal>
            <c:numRef>
              <c:f>FROND_NERVURE_Geom!$AP$13:$AP$37</c:f>
              <c:numCache>
                <c:formatCode>0.00</c:formatCode>
                <c:ptCount val="25"/>
                <c:pt idx="0">
                  <c:v>0.5</c:v>
                </c:pt>
                <c:pt idx="1">
                  <c:v>0.8</c:v>
                </c:pt>
                <c:pt idx="2">
                  <c:v>1</c:v>
                </c:pt>
              </c:numCache>
            </c:numRef>
          </c:yVal>
          <c:smooth val="0"/>
        </c:ser>
        <c:dLbls>
          <c:showLegendKey val="0"/>
          <c:showVal val="0"/>
          <c:showCatName val="0"/>
          <c:showSerName val="0"/>
          <c:showPercent val="0"/>
          <c:showBubbleSize val="0"/>
        </c:dLbls>
        <c:axId val="85824256"/>
        <c:axId val="85825792"/>
      </c:scatterChart>
      <c:valAx>
        <c:axId val="85824256"/>
        <c:scaling>
          <c:orientation val="minMax"/>
          <c:min val="0"/>
        </c:scaling>
        <c:delete val="0"/>
        <c:axPos val="b"/>
        <c:numFmt formatCode="0" sourceLinked="0"/>
        <c:majorTickMark val="out"/>
        <c:minorTickMark val="none"/>
        <c:tickLblPos val="nextTo"/>
        <c:crossAx val="85825792"/>
        <c:crosses val="autoZero"/>
        <c:crossBetween val="midCat"/>
      </c:valAx>
      <c:valAx>
        <c:axId val="85825792"/>
        <c:scaling>
          <c:orientation val="minMax"/>
          <c:max val="1"/>
          <c:min val="0"/>
        </c:scaling>
        <c:delete val="0"/>
        <c:axPos val="l"/>
        <c:majorGridlines/>
        <c:numFmt formatCode="0.00" sourceLinked="0"/>
        <c:majorTickMark val="out"/>
        <c:minorTickMark val="none"/>
        <c:tickLblPos val="nextTo"/>
        <c:crossAx val="8582425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10</c:v>
                </c:pt>
                <c:pt idx="2">
                  <c:v>20</c:v>
                </c:pt>
                <c:pt idx="3">
                  <c:v>30</c:v>
                </c:pt>
                <c:pt idx="4">
                  <c:v>40</c:v>
                </c:pt>
              </c:numCache>
            </c:numRef>
          </c:xVal>
          <c:yVal>
            <c:numRef>
              <c:f>STEM_Geom!$T$13:$T$37</c:f>
              <c:numCache>
                <c:formatCode>0.00</c:formatCode>
                <c:ptCount val="25"/>
                <c:pt idx="0">
                  <c:v>0.1</c:v>
                </c:pt>
                <c:pt idx="1">
                  <c:v>0.5</c:v>
                </c:pt>
                <c:pt idx="2">
                  <c:v>0.7</c:v>
                </c:pt>
                <c:pt idx="3">
                  <c:v>0.85</c:v>
                </c:pt>
                <c:pt idx="4">
                  <c:v>1</c:v>
                </c:pt>
              </c:numCache>
            </c:numRef>
          </c:yVal>
          <c:smooth val="0"/>
        </c:ser>
        <c:dLbls>
          <c:showLegendKey val="0"/>
          <c:showVal val="0"/>
          <c:showCatName val="0"/>
          <c:showSerName val="0"/>
          <c:showPercent val="0"/>
          <c:showBubbleSize val="0"/>
        </c:dLbls>
        <c:axId val="85143936"/>
        <c:axId val="85145472"/>
      </c:scatterChart>
      <c:valAx>
        <c:axId val="85143936"/>
        <c:scaling>
          <c:orientation val="minMax"/>
          <c:min val="0"/>
        </c:scaling>
        <c:delete val="0"/>
        <c:axPos val="b"/>
        <c:numFmt formatCode="0" sourceLinked="0"/>
        <c:majorTickMark val="out"/>
        <c:minorTickMark val="none"/>
        <c:tickLblPos val="nextTo"/>
        <c:crossAx val="85145472"/>
        <c:crosses val="autoZero"/>
        <c:crossBetween val="midCat"/>
      </c:valAx>
      <c:valAx>
        <c:axId val="85145472"/>
        <c:scaling>
          <c:orientation val="minMax"/>
          <c:max val="1"/>
          <c:min val="0"/>
        </c:scaling>
        <c:delete val="0"/>
        <c:axPos val="l"/>
        <c:majorGridlines/>
        <c:numFmt formatCode="0.00" sourceLinked="0"/>
        <c:majorTickMark val="out"/>
        <c:minorTickMark val="none"/>
        <c:tickLblPos val="nextTo"/>
        <c:crossAx val="85143936"/>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20</c:v>
                </c:pt>
                <c:pt idx="2">
                  <c:v>45</c:v>
                </c:pt>
              </c:numCache>
            </c:numRef>
          </c:xVal>
          <c:yVal>
            <c:numRef>
              <c:f>FROND_NERVURE_Geom!$AJ$13:$AJ$37</c:f>
              <c:numCache>
                <c:formatCode>0.00</c:formatCode>
                <c:ptCount val="25"/>
                <c:pt idx="0">
                  <c:v>0.5</c:v>
                </c:pt>
                <c:pt idx="1">
                  <c:v>0.8</c:v>
                </c:pt>
                <c:pt idx="2">
                  <c:v>1</c:v>
                </c:pt>
              </c:numCache>
            </c:numRef>
          </c:yVal>
          <c:smooth val="0"/>
        </c:ser>
        <c:dLbls>
          <c:showLegendKey val="0"/>
          <c:showVal val="0"/>
          <c:showCatName val="0"/>
          <c:showSerName val="0"/>
          <c:showPercent val="0"/>
          <c:showBubbleSize val="0"/>
        </c:dLbls>
        <c:axId val="85845504"/>
        <c:axId val="85847040"/>
      </c:scatterChart>
      <c:valAx>
        <c:axId val="85845504"/>
        <c:scaling>
          <c:orientation val="minMax"/>
          <c:min val="0"/>
        </c:scaling>
        <c:delete val="0"/>
        <c:axPos val="b"/>
        <c:numFmt formatCode="0" sourceLinked="0"/>
        <c:majorTickMark val="out"/>
        <c:minorTickMark val="none"/>
        <c:tickLblPos val="nextTo"/>
        <c:crossAx val="85847040"/>
        <c:crosses val="autoZero"/>
        <c:crossBetween val="midCat"/>
      </c:valAx>
      <c:valAx>
        <c:axId val="85847040"/>
        <c:scaling>
          <c:orientation val="minMax"/>
          <c:max val="1"/>
          <c:min val="0"/>
        </c:scaling>
        <c:delete val="0"/>
        <c:axPos val="l"/>
        <c:majorGridlines/>
        <c:numFmt formatCode="0.00" sourceLinked="0"/>
        <c:majorTickMark val="out"/>
        <c:minorTickMark val="none"/>
        <c:tickLblPos val="nextTo"/>
        <c:crossAx val="85845504"/>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numCache>
            </c:numRef>
          </c:xVal>
          <c:yVal>
            <c:numRef>
              <c:f>FROND_NERVURE_Geom!$F$13:$F$37</c:f>
              <c:numCache>
                <c:formatCode>0.00</c:formatCode>
                <c:ptCount val="25"/>
                <c:pt idx="0">
                  <c:v>6</c:v>
                </c:pt>
              </c:numCache>
            </c:numRef>
          </c:yVal>
          <c:smooth val="0"/>
        </c:ser>
        <c:dLbls>
          <c:showLegendKey val="0"/>
          <c:showVal val="0"/>
          <c:showCatName val="0"/>
          <c:showSerName val="0"/>
          <c:showPercent val="0"/>
          <c:showBubbleSize val="0"/>
        </c:dLbls>
        <c:axId val="85866368"/>
        <c:axId val="85872640"/>
      </c:scatterChart>
      <c:valAx>
        <c:axId val="85866368"/>
        <c:scaling>
          <c:orientation val="minMax"/>
        </c:scaling>
        <c:delete val="0"/>
        <c:axPos val="b"/>
        <c:numFmt formatCode="0" sourceLinked="0"/>
        <c:majorTickMark val="out"/>
        <c:minorTickMark val="none"/>
        <c:tickLblPos val="nextTo"/>
        <c:crossAx val="85872640"/>
        <c:crosses val="autoZero"/>
        <c:crossBetween val="midCat"/>
      </c:valAx>
      <c:valAx>
        <c:axId val="85872640"/>
        <c:scaling>
          <c:orientation val="minMax"/>
        </c:scaling>
        <c:delete val="0"/>
        <c:axPos val="l"/>
        <c:majorGridlines/>
        <c:numFmt formatCode="0" sourceLinked="0"/>
        <c:majorTickMark val="out"/>
        <c:minorTickMark val="none"/>
        <c:tickLblPos val="nextTo"/>
        <c:crossAx val="85866368"/>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numCache>
            </c:numRef>
          </c:xVal>
          <c:yVal>
            <c:numRef>
              <c:f>PINNAE_Prod!$AB$13:$AB$37</c:f>
              <c:numCache>
                <c:formatCode>0.00</c:formatCode>
                <c:ptCount val="25"/>
                <c:pt idx="0">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numCache>
            </c:numRef>
          </c:xVal>
          <c:yVal>
            <c:numRef>
              <c:f>PINNAE_Prod!$AC$13:$AC$37</c:f>
              <c:numCache>
                <c:formatCode>0.00</c:formatCode>
                <c:ptCount val="25"/>
                <c:pt idx="0">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numCache>
            </c:numRef>
          </c:xVal>
          <c:yVal>
            <c:numRef>
              <c:f>PINNAE_Prod!$AA$13:$AA$37</c:f>
              <c:numCache>
                <c:formatCode>0.00</c:formatCode>
                <c:ptCount val="25"/>
                <c:pt idx="0">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numCache>
            </c:numRef>
          </c:xVal>
          <c:yVal>
            <c:numRef>
              <c:f>PINNAE_Prod!$AD$13:$AD$37</c:f>
              <c:numCache>
                <c:formatCode>0.00</c:formatCode>
                <c:ptCount val="25"/>
                <c:pt idx="0">
                  <c:v>0</c:v>
                </c:pt>
              </c:numCache>
            </c:numRef>
          </c:yVal>
          <c:smooth val="0"/>
        </c:ser>
        <c:dLbls>
          <c:showLegendKey val="0"/>
          <c:showVal val="0"/>
          <c:showCatName val="0"/>
          <c:showSerName val="0"/>
          <c:showPercent val="0"/>
          <c:showBubbleSize val="0"/>
        </c:dLbls>
        <c:axId val="85973248"/>
        <c:axId val="86048768"/>
      </c:scatterChart>
      <c:valAx>
        <c:axId val="85973248"/>
        <c:scaling>
          <c:orientation val="minMax"/>
          <c:max val="100"/>
          <c:min val="0"/>
        </c:scaling>
        <c:delete val="0"/>
        <c:axPos val="b"/>
        <c:numFmt formatCode="0" sourceLinked="0"/>
        <c:majorTickMark val="out"/>
        <c:minorTickMark val="none"/>
        <c:tickLblPos val="nextTo"/>
        <c:crossAx val="86048768"/>
        <c:crosses val="autoZero"/>
        <c:crossBetween val="midCat"/>
      </c:valAx>
      <c:valAx>
        <c:axId val="86048768"/>
        <c:scaling>
          <c:orientation val="minMax"/>
          <c:max val="100"/>
          <c:min val="0"/>
        </c:scaling>
        <c:delete val="0"/>
        <c:axPos val="l"/>
        <c:majorGridlines/>
        <c:numFmt formatCode="0" sourceLinked="0"/>
        <c:majorTickMark val="out"/>
        <c:minorTickMark val="none"/>
        <c:tickLblPos val="nextTo"/>
        <c:crossAx val="85973248"/>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numCache>
            </c:numRef>
          </c:xVal>
          <c:yVal>
            <c:numRef>
              <c:f>PINNAE_Prod!$AG$13:$AG$37</c:f>
              <c:numCache>
                <c:formatCode>0.00</c:formatCode>
                <c:ptCount val="25"/>
                <c:pt idx="0" formatCode="0.000">
                  <c:v>9.6000000000000002E-2</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numCache>
            </c:numRef>
          </c:xVal>
          <c:yVal>
            <c:numRef>
              <c:f>PINNAE_Prod!$AI$13:$AI$37</c:f>
              <c:numCache>
                <c:formatCode>0.00</c:formatCode>
                <c:ptCount val="25"/>
                <c:pt idx="0">
                  <c:v>0</c:v>
                </c:pt>
              </c:numCache>
            </c:numRef>
          </c:yVal>
          <c:smooth val="0"/>
        </c:ser>
        <c:dLbls>
          <c:showLegendKey val="0"/>
          <c:showVal val="0"/>
          <c:showCatName val="0"/>
          <c:showSerName val="0"/>
          <c:showPercent val="0"/>
          <c:showBubbleSize val="0"/>
        </c:dLbls>
        <c:axId val="86065536"/>
        <c:axId val="86067072"/>
      </c:scatterChart>
      <c:valAx>
        <c:axId val="86065536"/>
        <c:scaling>
          <c:orientation val="minMax"/>
          <c:max val="100"/>
          <c:min val="0"/>
        </c:scaling>
        <c:delete val="0"/>
        <c:axPos val="b"/>
        <c:numFmt formatCode="0" sourceLinked="0"/>
        <c:majorTickMark val="out"/>
        <c:minorTickMark val="none"/>
        <c:tickLblPos val="nextTo"/>
        <c:crossAx val="86067072"/>
        <c:crosses val="autoZero"/>
        <c:crossBetween val="midCat"/>
      </c:valAx>
      <c:valAx>
        <c:axId val="86067072"/>
        <c:scaling>
          <c:orientation val="minMax"/>
          <c:min val="0"/>
        </c:scaling>
        <c:delete val="0"/>
        <c:axPos val="l"/>
        <c:majorGridlines/>
        <c:numFmt formatCode="0" sourceLinked="0"/>
        <c:majorTickMark val="out"/>
        <c:minorTickMark val="none"/>
        <c:tickLblPos val="nextTo"/>
        <c:crossAx val="86065536"/>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numCache>
            </c:numRef>
          </c:xVal>
          <c:yVal>
            <c:numRef>
              <c:f>PINNAE_Prod!$BI$13:$BI$37</c:f>
              <c:numCache>
                <c:formatCode>0.00</c:formatCode>
                <c:ptCount val="25"/>
                <c:pt idx="0">
                  <c:v>0</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98</c:v>
                </c:pt>
                <c:pt idx="2">
                  <c:v>98.1</c:v>
                </c:pt>
                <c:pt idx="3">
                  <c:v>98.5</c:v>
                </c:pt>
                <c:pt idx="4">
                  <c:v>99</c:v>
                </c:pt>
                <c:pt idx="5">
                  <c:v>100</c:v>
                </c:pt>
              </c:numCache>
            </c:numRef>
          </c:xVal>
          <c:yVal>
            <c:numRef>
              <c:f>PINNAE_Prod!$BL$13:$BL$37</c:f>
              <c:numCache>
                <c:formatCode>0.00</c:formatCode>
                <c:ptCount val="25"/>
                <c:pt idx="0">
                  <c:v>90</c:v>
                </c:pt>
                <c:pt idx="1">
                  <c:v>90</c:v>
                </c:pt>
                <c:pt idx="2">
                  <c:v>80</c:v>
                </c:pt>
                <c:pt idx="3">
                  <c:v>70</c:v>
                </c:pt>
                <c:pt idx="4">
                  <c:v>50</c:v>
                </c:pt>
                <c:pt idx="5">
                  <c:v>-1</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numCache>
            </c:numRef>
          </c:xVal>
          <c:yVal>
            <c:numRef>
              <c:f>PINNAE_Prod!$BO$13:$BO$37</c:f>
              <c:numCache>
                <c:formatCode>0.00</c:formatCode>
                <c:ptCount val="25"/>
                <c:pt idx="0">
                  <c:v>0</c:v>
                </c:pt>
              </c:numCache>
            </c:numRef>
          </c:yVal>
          <c:smooth val="0"/>
        </c:ser>
        <c:dLbls>
          <c:showLegendKey val="0"/>
          <c:showVal val="0"/>
          <c:showCatName val="0"/>
          <c:showSerName val="0"/>
          <c:showPercent val="0"/>
          <c:showBubbleSize val="0"/>
        </c:dLbls>
        <c:axId val="86100224"/>
        <c:axId val="86110208"/>
      </c:scatterChart>
      <c:valAx>
        <c:axId val="86100224"/>
        <c:scaling>
          <c:orientation val="minMax"/>
          <c:max val="100"/>
          <c:min val="0"/>
        </c:scaling>
        <c:delete val="0"/>
        <c:axPos val="b"/>
        <c:numFmt formatCode="0" sourceLinked="0"/>
        <c:majorTickMark val="out"/>
        <c:minorTickMark val="none"/>
        <c:tickLblPos val="nextTo"/>
        <c:crossAx val="86110208"/>
        <c:crosses val="autoZero"/>
        <c:crossBetween val="midCat"/>
      </c:valAx>
      <c:valAx>
        <c:axId val="86110208"/>
        <c:scaling>
          <c:orientation val="minMax"/>
          <c:min val="0"/>
        </c:scaling>
        <c:delete val="0"/>
        <c:axPos val="l"/>
        <c:majorGridlines/>
        <c:numFmt formatCode="0" sourceLinked="0"/>
        <c:majorTickMark val="out"/>
        <c:minorTickMark val="none"/>
        <c:tickLblPos val="nextTo"/>
        <c:crossAx val="86100224"/>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numCache>
            </c:numRef>
          </c:xVal>
          <c:yVal>
            <c:numRef>
              <c:f>PINNAE_Prod!$AO$13:$AO$37</c:f>
              <c:numCache>
                <c:formatCode>0.00</c:formatCode>
                <c:ptCount val="25"/>
                <c:pt idx="0">
                  <c:v>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numCache>
            </c:numRef>
          </c:xVal>
          <c:yVal>
            <c:numRef>
              <c:f>PINNAE_Prod!$AR$13:$AR$37</c:f>
              <c:numCache>
                <c:formatCode>0.00</c:formatCode>
                <c:ptCount val="25"/>
                <c:pt idx="0">
                  <c:v>0</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numCache>
            </c:numRef>
          </c:xVal>
          <c:yVal>
            <c:numRef>
              <c:f>PINNAE_Prod!$AU$13:$AU$37</c:f>
              <c:numCache>
                <c:formatCode>0.00</c:formatCode>
                <c:ptCount val="25"/>
                <c:pt idx="0">
                  <c:v>0</c:v>
                </c:pt>
              </c:numCache>
            </c:numRef>
          </c:yVal>
          <c:smooth val="0"/>
        </c:ser>
        <c:dLbls>
          <c:showLegendKey val="0"/>
          <c:showVal val="0"/>
          <c:showCatName val="0"/>
          <c:showSerName val="0"/>
          <c:showPercent val="0"/>
          <c:showBubbleSize val="0"/>
        </c:dLbls>
        <c:axId val="86147840"/>
        <c:axId val="86149376"/>
      </c:scatterChart>
      <c:valAx>
        <c:axId val="86147840"/>
        <c:scaling>
          <c:orientation val="minMax"/>
          <c:max val="100"/>
          <c:min val="0"/>
        </c:scaling>
        <c:delete val="0"/>
        <c:axPos val="b"/>
        <c:numFmt formatCode="0" sourceLinked="0"/>
        <c:majorTickMark val="out"/>
        <c:minorTickMark val="none"/>
        <c:tickLblPos val="nextTo"/>
        <c:crossAx val="86149376"/>
        <c:crosses val="autoZero"/>
        <c:crossBetween val="midCat"/>
      </c:valAx>
      <c:valAx>
        <c:axId val="86149376"/>
        <c:scaling>
          <c:orientation val="minMax"/>
        </c:scaling>
        <c:delete val="0"/>
        <c:axPos val="l"/>
        <c:majorGridlines/>
        <c:numFmt formatCode="0" sourceLinked="0"/>
        <c:majorTickMark val="out"/>
        <c:minorTickMark val="none"/>
        <c:tickLblPos val="nextTo"/>
        <c:crossAx val="86147840"/>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10</c:v>
                </c:pt>
              </c:numCache>
            </c:numRef>
          </c:xVal>
          <c:yVal>
            <c:numRef>
              <c:f>PINNAE_Prod!$BR$13:$BR$37</c:f>
              <c:numCache>
                <c:formatCode>0.00</c:formatCode>
                <c:ptCount val="25"/>
                <c:pt idx="0">
                  <c:v>0.2</c:v>
                </c:pt>
                <c:pt idx="1">
                  <c:v>1</c:v>
                </c:pt>
              </c:numCache>
            </c:numRef>
          </c:yVal>
          <c:smooth val="0"/>
        </c:ser>
        <c:dLbls>
          <c:showLegendKey val="0"/>
          <c:showVal val="0"/>
          <c:showCatName val="0"/>
          <c:showSerName val="0"/>
          <c:showPercent val="0"/>
          <c:showBubbleSize val="0"/>
        </c:dLbls>
        <c:axId val="86169088"/>
        <c:axId val="86170624"/>
      </c:scatterChart>
      <c:valAx>
        <c:axId val="86169088"/>
        <c:scaling>
          <c:orientation val="minMax"/>
          <c:min val="0"/>
        </c:scaling>
        <c:delete val="0"/>
        <c:axPos val="b"/>
        <c:numFmt formatCode="0" sourceLinked="0"/>
        <c:majorTickMark val="out"/>
        <c:minorTickMark val="none"/>
        <c:tickLblPos val="nextTo"/>
        <c:crossAx val="86170624"/>
        <c:crosses val="autoZero"/>
        <c:crossBetween val="midCat"/>
      </c:valAx>
      <c:valAx>
        <c:axId val="86170624"/>
        <c:scaling>
          <c:orientation val="minMax"/>
          <c:max val="1"/>
          <c:min val="0"/>
        </c:scaling>
        <c:delete val="0"/>
        <c:axPos val="l"/>
        <c:majorGridlines/>
        <c:numFmt formatCode="0.00" sourceLinked="0"/>
        <c:majorTickMark val="out"/>
        <c:minorTickMark val="none"/>
        <c:tickLblPos val="nextTo"/>
        <c:crossAx val="86169088"/>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numCache>
            </c:numRef>
          </c:xVal>
          <c:yVal>
            <c:numRef>
              <c:f>PINNAE_Prod!$AY$13:$AY$37</c:f>
              <c:numCache>
                <c:formatCode>0.00</c:formatCode>
                <c:ptCount val="25"/>
                <c:pt idx="0">
                  <c:v>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numCache>
            </c:numRef>
          </c:xVal>
          <c:yVal>
            <c:numRef>
              <c:f>PINNAE_Prod!$BB$13:$BB$37</c:f>
              <c:numCache>
                <c:formatCode>0.00</c:formatCode>
                <c:ptCount val="25"/>
                <c:pt idx="0">
                  <c:v>5</c:v>
                </c:pt>
                <c:pt idx="1">
                  <c:v>5</c:v>
                </c:pt>
                <c:pt idx="2">
                  <c:v>3</c:v>
                </c:pt>
                <c:pt idx="3">
                  <c:v>0</c:v>
                </c:pt>
                <c:pt idx="4">
                  <c:v>-3</c:v>
                </c:pt>
                <c:pt idx="5">
                  <c:v>-5</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numCache>
            </c:numRef>
          </c:xVal>
          <c:yVal>
            <c:numRef>
              <c:f>PINNAE_Prod!$BE$13:$BE$37</c:f>
              <c:numCache>
                <c:formatCode>0.00</c:formatCode>
                <c:ptCount val="25"/>
                <c:pt idx="0">
                  <c:v>0</c:v>
                </c:pt>
              </c:numCache>
            </c:numRef>
          </c:yVal>
          <c:smooth val="0"/>
        </c:ser>
        <c:dLbls>
          <c:showLegendKey val="0"/>
          <c:showVal val="0"/>
          <c:showCatName val="0"/>
          <c:showSerName val="0"/>
          <c:showPercent val="0"/>
          <c:showBubbleSize val="0"/>
        </c:dLbls>
        <c:axId val="86208512"/>
        <c:axId val="86210048"/>
      </c:scatterChart>
      <c:valAx>
        <c:axId val="86208512"/>
        <c:scaling>
          <c:orientation val="minMax"/>
          <c:max val="100"/>
          <c:min val="0"/>
        </c:scaling>
        <c:delete val="0"/>
        <c:axPos val="b"/>
        <c:numFmt formatCode="0" sourceLinked="0"/>
        <c:majorTickMark val="out"/>
        <c:minorTickMark val="none"/>
        <c:tickLblPos val="nextTo"/>
        <c:crossAx val="86210048"/>
        <c:crosses val="autoZero"/>
        <c:crossBetween val="midCat"/>
      </c:valAx>
      <c:valAx>
        <c:axId val="86210048"/>
        <c:scaling>
          <c:orientation val="minMax"/>
        </c:scaling>
        <c:delete val="0"/>
        <c:axPos val="l"/>
        <c:majorGridlines/>
        <c:numFmt formatCode="0" sourceLinked="0"/>
        <c:majorTickMark val="out"/>
        <c:minorTickMark val="none"/>
        <c:tickLblPos val="nextTo"/>
        <c:crossAx val="86208512"/>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0</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2</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86227584"/>
        <c:axId val="86241664"/>
      </c:scatterChart>
      <c:valAx>
        <c:axId val="86227584"/>
        <c:scaling>
          <c:orientation val="minMax"/>
          <c:max val="100"/>
          <c:min val="0"/>
        </c:scaling>
        <c:delete val="0"/>
        <c:axPos val="b"/>
        <c:numFmt formatCode="0" sourceLinked="0"/>
        <c:majorTickMark val="out"/>
        <c:minorTickMark val="none"/>
        <c:tickLblPos val="nextTo"/>
        <c:crossAx val="86241664"/>
        <c:crosses val="autoZero"/>
        <c:crossBetween val="midCat"/>
      </c:valAx>
      <c:valAx>
        <c:axId val="86241664"/>
        <c:scaling>
          <c:orientation val="minMax"/>
          <c:min val="0"/>
        </c:scaling>
        <c:delete val="0"/>
        <c:axPos val="l"/>
        <c:majorGridlines/>
        <c:numFmt formatCode="0" sourceLinked="0"/>
        <c:majorTickMark val="out"/>
        <c:minorTickMark val="none"/>
        <c:tickLblPos val="nextTo"/>
        <c:crossAx val="86227584"/>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0</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2</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86537728"/>
        <c:axId val="86539264"/>
      </c:scatterChart>
      <c:valAx>
        <c:axId val="86537728"/>
        <c:scaling>
          <c:orientation val="minMax"/>
          <c:min val="0"/>
        </c:scaling>
        <c:delete val="0"/>
        <c:axPos val="b"/>
        <c:numFmt formatCode="0" sourceLinked="0"/>
        <c:majorTickMark val="out"/>
        <c:minorTickMark val="none"/>
        <c:tickLblPos val="nextTo"/>
        <c:crossAx val="86539264"/>
        <c:crosses val="autoZero"/>
        <c:crossBetween val="midCat"/>
      </c:valAx>
      <c:valAx>
        <c:axId val="86539264"/>
        <c:scaling>
          <c:orientation val="minMax"/>
          <c:min val="0"/>
        </c:scaling>
        <c:delete val="0"/>
        <c:axPos val="l"/>
        <c:majorGridlines/>
        <c:numFmt formatCode="0" sourceLinked="0"/>
        <c:majorTickMark val="out"/>
        <c:minorTickMark val="none"/>
        <c:tickLblPos val="nextTo"/>
        <c:crossAx val="8653772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100</c:v>
                </c:pt>
                <c:pt idx="2">
                  <c:v>200</c:v>
                </c:pt>
                <c:pt idx="3">
                  <c:v>300</c:v>
                </c:pt>
                <c:pt idx="4">
                  <c:v>400</c:v>
                </c:pt>
                <c:pt idx="5">
                  <c:v>500</c:v>
                </c:pt>
                <c:pt idx="6">
                  <c:v>600</c:v>
                </c:pt>
              </c:numCache>
            </c:numRef>
          </c:xVal>
          <c:yVal>
            <c:numRef>
              <c:f>STEM_Geom!$Q$13:$Q$37</c:f>
              <c:numCache>
                <c:formatCode>0.00</c:formatCode>
                <c:ptCount val="25"/>
                <c:pt idx="0">
                  <c:v>25</c:v>
                </c:pt>
                <c:pt idx="1">
                  <c:v>20</c:v>
                </c:pt>
                <c:pt idx="2">
                  <c:v>19</c:v>
                </c:pt>
                <c:pt idx="3">
                  <c:v>18</c:v>
                </c:pt>
                <c:pt idx="4">
                  <c:v>20</c:v>
                </c:pt>
                <c:pt idx="5">
                  <c:v>23</c:v>
                </c:pt>
                <c:pt idx="6">
                  <c:v>26</c:v>
                </c:pt>
              </c:numCache>
            </c:numRef>
          </c:yVal>
          <c:smooth val="0"/>
        </c:ser>
        <c:dLbls>
          <c:showLegendKey val="0"/>
          <c:showVal val="0"/>
          <c:showCatName val="0"/>
          <c:showSerName val="0"/>
          <c:showPercent val="0"/>
          <c:showBubbleSize val="0"/>
        </c:dLbls>
        <c:axId val="85152512"/>
        <c:axId val="85154432"/>
      </c:scatterChart>
      <c:valAx>
        <c:axId val="85152512"/>
        <c:scaling>
          <c:orientation val="minMax"/>
          <c:min val="0"/>
        </c:scaling>
        <c:delete val="0"/>
        <c:axPos val="b"/>
        <c:numFmt formatCode="0" sourceLinked="0"/>
        <c:majorTickMark val="out"/>
        <c:minorTickMark val="none"/>
        <c:tickLblPos val="nextTo"/>
        <c:crossAx val="85154432"/>
        <c:crosses val="autoZero"/>
        <c:crossBetween val="midCat"/>
      </c:valAx>
      <c:valAx>
        <c:axId val="85154432"/>
        <c:scaling>
          <c:orientation val="minMax"/>
          <c:min val="0"/>
        </c:scaling>
        <c:delete val="0"/>
        <c:axPos val="l"/>
        <c:majorGridlines/>
        <c:numFmt formatCode="0.0" sourceLinked="0"/>
        <c:majorTickMark val="out"/>
        <c:minorTickMark val="none"/>
        <c:tickLblPos val="nextTo"/>
        <c:crossAx val="85152512"/>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98</c:v>
                </c:pt>
                <c:pt idx="2">
                  <c:v>98.1</c:v>
                </c:pt>
                <c:pt idx="3">
                  <c:v>98.5</c:v>
                </c:pt>
                <c:pt idx="4">
                  <c:v>99</c:v>
                </c:pt>
                <c:pt idx="5">
                  <c:v>100</c:v>
                </c:pt>
              </c:numCache>
            </c:numRef>
          </c:xVal>
          <c:yVal>
            <c:numRef>
              <c:f>PINNAE_Geom!$N$13:$N$37</c:f>
              <c:numCache>
                <c:formatCode>0.00</c:formatCode>
                <c:ptCount val="25"/>
                <c:pt idx="0">
                  <c:v>0.5</c:v>
                </c:pt>
                <c:pt idx="1">
                  <c:v>0.5</c:v>
                </c:pt>
                <c:pt idx="2">
                  <c:v>0.7</c:v>
                </c:pt>
                <c:pt idx="3">
                  <c:v>0.8</c:v>
                </c:pt>
                <c:pt idx="4">
                  <c:v>0.9</c:v>
                </c:pt>
                <c:pt idx="5">
                  <c:v>1</c:v>
                </c:pt>
              </c:numCache>
            </c:numRef>
          </c:yVal>
          <c:smooth val="0"/>
        </c:ser>
        <c:dLbls>
          <c:showLegendKey val="0"/>
          <c:showVal val="0"/>
          <c:showCatName val="0"/>
          <c:showSerName val="0"/>
          <c:showPercent val="0"/>
          <c:showBubbleSize val="0"/>
        </c:dLbls>
        <c:axId val="86677760"/>
        <c:axId val="86679936"/>
      </c:scatterChart>
      <c:valAx>
        <c:axId val="86677760"/>
        <c:scaling>
          <c:orientation val="minMax"/>
          <c:max val="100"/>
          <c:min val="0"/>
        </c:scaling>
        <c:delete val="0"/>
        <c:axPos val="b"/>
        <c:numFmt formatCode="0" sourceLinked="0"/>
        <c:majorTickMark val="out"/>
        <c:minorTickMark val="none"/>
        <c:tickLblPos val="nextTo"/>
        <c:crossAx val="86679936"/>
        <c:crosses val="autoZero"/>
        <c:crossBetween val="midCat"/>
      </c:valAx>
      <c:valAx>
        <c:axId val="86679936"/>
        <c:scaling>
          <c:orientation val="minMax"/>
          <c:max val="1"/>
          <c:min val="0"/>
        </c:scaling>
        <c:delete val="0"/>
        <c:axPos val="l"/>
        <c:majorGridlines/>
        <c:numFmt formatCode="0.0" sourceLinked="0"/>
        <c:majorTickMark val="out"/>
        <c:minorTickMark val="none"/>
        <c:tickLblPos val="nextTo"/>
        <c:crossAx val="86677760"/>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20</c:v>
                </c:pt>
                <c:pt idx="2">
                  <c:v>40</c:v>
                </c:pt>
                <c:pt idx="3">
                  <c:v>60</c:v>
                </c:pt>
                <c:pt idx="4">
                  <c:v>80</c:v>
                </c:pt>
                <c:pt idx="5">
                  <c:v>100</c:v>
                </c:pt>
              </c:numCache>
            </c:numRef>
          </c:xVal>
          <c:yVal>
            <c:numRef>
              <c:f>PINNAE_Geom!$S$13:$S$37</c:f>
              <c:numCache>
                <c:formatCode>0.00</c:formatCode>
                <c:ptCount val="25"/>
                <c:pt idx="0">
                  <c:v>0.4</c:v>
                </c:pt>
                <c:pt idx="1">
                  <c:v>0.7</c:v>
                </c:pt>
                <c:pt idx="2">
                  <c:v>1</c:v>
                </c:pt>
                <c:pt idx="3">
                  <c:v>0.8</c:v>
                </c:pt>
                <c:pt idx="4">
                  <c:v>0.6</c:v>
                </c:pt>
                <c:pt idx="5">
                  <c:v>0.1</c:v>
                </c:pt>
              </c:numCache>
            </c:numRef>
          </c:yVal>
          <c:smooth val="0"/>
        </c:ser>
        <c:dLbls>
          <c:showLegendKey val="0"/>
          <c:showVal val="0"/>
          <c:showCatName val="0"/>
          <c:showSerName val="0"/>
          <c:showPercent val="0"/>
          <c:showBubbleSize val="0"/>
        </c:dLbls>
        <c:axId val="86703488"/>
        <c:axId val="86713472"/>
      </c:scatterChart>
      <c:valAx>
        <c:axId val="86703488"/>
        <c:scaling>
          <c:orientation val="minMax"/>
          <c:max val="100"/>
          <c:min val="0"/>
        </c:scaling>
        <c:delete val="0"/>
        <c:axPos val="b"/>
        <c:numFmt formatCode="0" sourceLinked="0"/>
        <c:majorTickMark val="out"/>
        <c:minorTickMark val="none"/>
        <c:tickLblPos val="nextTo"/>
        <c:crossAx val="86713472"/>
        <c:crosses val="autoZero"/>
        <c:crossBetween val="midCat"/>
      </c:valAx>
      <c:valAx>
        <c:axId val="86713472"/>
        <c:scaling>
          <c:orientation val="minMax"/>
          <c:max val="1"/>
          <c:min val="0"/>
        </c:scaling>
        <c:delete val="0"/>
        <c:axPos val="l"/>
        <c:majorGridlines/>
        <c:numFmt formatCode="0.0" sourceLinked="0"/>
        <c:majorTickMark val="out"/>
        <c:minorTickMark val="none"/>
        <c:tickLblPos val="nextTo"/>
        <c:crossAx val="86703488"/>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98</c:v>
                </c:pt>
                <c:pt idx="2">
                  <c:v>98.1</c:v>
                </c:pt>
                <c:pt idx="3">
                  <c:v>98.5</c:v>
                </c:pt>
                <c:pt idx="4">
                  <c:v>99</c:v>
                </c:pt>
                <c:pt idx="5">
                  <c:v>100</c:v>
                </c:pt>
              </c:numCache>
            </c:numRef>
          </c:xVal>
          <c:yVal>
            <c:numRef>
              <c:f>PINNAE_Geom!$Z$13:$Z$37</c:f>
              <c:numCache>
                <c:formatCode>0.00</c:formatCode>
                <c:ptCount val="25"/>
                <c:pt idx="0">
                  <c:v>0.5</c:v>
                </c:pt>
                <c:pt idx="1">
                  <c:v>0.5</c:v>
                </c:pt>
                <c:pt idx="2">
                  <c:v>0.7</c:v>
                </c:pt>
                <c:pt idx="3">
                  <c:v>0.8</c:v>
                </c:pt>
                <c:pt idx="4">
                  <c:v>0.9</c:v>
                </c:pt>
                <c:pt idx="5">
                  <c:v>1</c:v>
                </c:pt>
              </c:numCache>
            </c:numRef>
          </c:yVal>
          <c:smooth val="0"/>
        </c:ser>
        <c:dLbls>
          <c:showLegendKey val="0"/>
          <c:showVal val="0"/>
          <c:showCatName val="0"/>
          <c:showSerName val="0"/>
          <c:showPercent val="0"/>
          <c:showBubbleSize val="0"/>
        </c:dLbls>
        <c:axId val="86728704"/>
        <c:axId val="86730624"/>
      </c:scatterChart>
      <c:valAx>
        <c:axId val="86728704"/>
        <c:scaling>
          <c:orientation val="minMax"/>
          <c:max val="100"/>
          <c:min val="0"/>
        </c:scaling>
        <c:delete val="0"/>
        <c:axPos val="b"/>
        <c:numFmt formatCode="0" sourceLinked="0"/>
        <c:majorTickMark val="out"/>
        <c:minorTickMark val="none"/>
        <c:tickLblPos val="nextTo"/>
        <c:crossAx val="86730624"/>
        <c:crosses val="autoZero"/>
        <c:crossBetween val="midCat"/>
      </c:valAx>
      <c:valAx>
        <c:axId val="86730624"/>
        <c:scaling>
          <c:orientation val="minMax"/>
          <c:max val="1"/>
          <c:min val="0"/>
        </c:scaling>
        <c:delete val="0"/>
        <c:axPos val="l"/>
        <c:majorGridlines/>
        <c:numFmt formatCode="0.0" sourceLinked="0"/>
        <c:majorTickMark val="out"/>
        <c:minorTickMark val="none"/>
        <c:tickLblPos val="nextTo"/>
        <c:crossAx val="86728704"/>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20</c:v>
                </c:pt>
                <c:pt idx="2">
                  <c:v>40</c:v>
                </c:pt>
                <c:pt idx="3">
                  <c:v>60</c:v>
                </c:pt>
                <c:pt idx="4">
                  <c:v>80</c:v>
                </c:pt>
                <c:pt idx="5">
                  <c:v>100</c:v>
                </c:pt>
              </c:numCache>
            </c:numRef>
          </c:xVal>
          <c:yVal>
            <c:numRef>
              <c:f>PINNAE_Geom!$AE$13:$AE$37</c:f>
              <c:numCache>
                <c:formatCode>0.00</c:formatCode>
                <c:ptCount val="25"/>
                <c:pt idx="0">
                  <c:v>0.1</c:v>
                </c:pt>
                <c:pt idx="1">
                  <c:v>0.4</c:v>
                </c:pt>
                <c:pt idx="2">
                  <c:v>1</c:v>
                </c:pt>
                <c:pt idx="3">
                  <c:v>0.8</c:v>
                </c:pt>
                <c:pt idx="4">
                  <c:v>0.6</c:v>
                </c:pt>
                <c:pt idx="5">
                  <c:v>0.4</c:v>
                </c:pt>
              </c:numCache>
            </c:numRef>
          </c:yVal>
          <c:smooth val="0"/>
        </c:ser>
        <c:dLbls>
          <c:showLegendKey val="0"/>
          <c:showVal val="0"/>
          <c:showCatName val="0"/>
          <c:showSerName val="0"/>
          <c:showPercent val="0"/>
          <c:showBubbleSize val="0"/>
        </c:dLbls>
        <c:axId val="86754432"/>
        <c:axId val="86755968"/>
      </c:scatterChart>
      <c:valAx>
        <c:axId val="86754432"/>
        <c:scaling>
          <c:orientation val="minMax"/>
          <c:max val="100"/>
          <c:min val="0"/>
        </c:scaling>
        <c:delete val="0"/>
        <c:axPos val="b"/>
        <c:numFmt formatCode="0" sourceLinked="0"/>
        <c:majorTickMark val="out"/>
        <c:minorTickMark val="none"/>
        <c:tickLblPos val="nextTo"/>
        <c:crossAx val="86755968"/>
        <c:crosses val="autoZero"/>
        <c:crossBetween val="midCat"/>
      </c:valAx>
      <c:valAx>
        <c:axId val="86755968"/>
        <c:scaling>
          <c:orientation val="minMax"/>
          <c:max val="1"/>
          <c:min val="0"/>
        </c:scaling>
        <c:delete val="0"/>
        <c:axPos val="l"/>
        <c:majorGridlines/>
        <c:numFmt formatCode="0.0" sourceLinked="0"/>
        <c:majorTickMark val="out"/>
        <c:minorTickMark val="none"/>
        <c:tickLblPos val="nextTo"/>
        <c:crossAx val="86754432"/>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98</c:v>
                </c:pt>
                <c:pt idx="2">
                  <c:v>98.1</c:v>
                </c:pt>
                <c:pt idx="3">
                  <c:v>98.5</c:v>
                </c:pt>
                <c:pt idx="4">
                  <c:v>99</c:v>
                </c:pt>
                <c:pt idx="5">
                  <c:v>100</c:v>
                </c:pt>
              </c:numCache>
            </c:numRef>
          </c:xVal>
          <c:yVal>
            <c:numRef>
              <c:f>PINNAE_Geom!$F$13:$F$37</c:f>
              <c:numCache>
                <c:formatCode>0.00</c:formatCode>
                <c:ptCount val="25"/>
                <c:pt idx="0">
                  <c:v>0.5</c:v>
                </c:pt>
                <c:pt idx="1">
                  <c:v>0.5</c:v>
                </c:pt>
                <c:pt idx="2">
                  <c:v>0.7</c:v>
                </c:pt>
                <c:pt idx="3">
                  <c:v>0.8</c:v>
                </c:pt>
                <c:pt idx="4">
                  <c:v>0.9</c:v>
                </c:pt>
                <c:pt idx="5">
                  <c:v>1</c:v>
                </c:pt>
              </c:numCache>
            </c:numRef>
          </c:yVal>
          <c:smooth val="0"/>
        </c:ser>
        <c:dLbls>
          <c:showLegendKey val="0"/>
          <c:showVal val="0"/>
          <c:showCatName val="0"/>
          <c:showSerName val="0"/>
          <c:showPercent val="0"/>
          <c:showBubbleSize val="0"/>
        </c:dLbls>
        <c:axId val="86800256"/>
        <c:axId val="86802432"/>
      </c:scatterChart>
      <c:valAx>
        <c:axId val="86800256"/>
        <c:scaling>
          <c:orientation val="minMax"/>
          <c:max val="100"/>
          <c:min val="0"/>
        </c:scaling>
        <c:delete val="0"/>
        <c:axPos val="b"/>
        <c:numFmt formatCode="0" sourceLinked="0"/>
        <c:majorTickMark val="out"/>
        <c:minorTickMark val="none"/>
        <c:tickLblPos val="nextTo"/>
        <c:crossAx val="86802432"/>
        <c:crosses val="autoZero"/>
        <c:crossBetween val="midCat"/>
      </c:valAx>
      <c:valAx>
        <c:axId val="86802432"/>
        <c:scaling>
          <c:orientation val="minMax"/>
          <c:max val="1"/>
          <c:min val="0"/>
        </c:scaling>
        <c:delete val="0"/>
        <c:axPos val="l"/>
        <c:majorGridlines/>
        <c:numFmt formatCode="0.0" sourceLinked="0"/>
        <c:majorTickMark val="out"/>
        <c:minorTickMark val="none"/>
        <c:tickLblPos val="nextTo"/>
        <c:crossAx val="86800256"/>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numCache>
            </c:numRef>
          </c:xVal>
          <c:yVal>
            <c:numRef>
              <c:f>PINNAE_Geom!$D$13:$D$37</c:f>
              <c:numCache>
                <c:formatCode>0.00</c:formatCode>
                <c:ptCount val="25"/>
                <c:pt idx="0">
                  <c:v>60</c:v>
                </c:pt>
              </c:numCache>
            </c:numRef>
          </c:yVal>
          <c:smooth val="0"/>
        </c:ser>
        <c:dLbls>
          <c:showLegendKey val="0"/>
          <c:showVal val="0"/>
          <c:showCatName val="0"/>
          <c:showSerName val="0"/>
          <c:showPercent val="0"/>
          <c:showBubbleSize val="0"/>
        </c:dLbls>
        <c:axId val="86813312"/>
        <c:axId val="86823680"/>
      </c:scatterChart>
      <c:valAx>
        <c:axId val="86813312"/>
        <c:scaling>
          <c:orientation val="minMax"/>
          <c:min val="0"/>
        </c:scaling>
        <c:delete val="0"/>
        <c:axPos val="b"/>
        <c:numFmt formatCode="0" sourceLinked="0"/>
        <c:majorTickMark val="out"/>
        <c:minorTickMark val="none"/>
        <c:tickLblPos val="nextTo"/>
        <c:crossAx val="86823680"/>
        <c:crosses val="autoZero"/>
        <c:crossBetween val="midCat"/>
        <c:majorUnit val="100"/>
      </c:valAx>
      <c:valAx>
        <c:axId val="86823680"/>
        <c:scaling>
          <c:orientation val="minMax"/>
          <c:min val="0"/>
        </c:scaling>
        <c:delete val="0"/>
        <c:axPos val="l"/>
        <c:majorGridlines/>
        <c:numFmt formatCode="0" sourceLinked="0"/>
        <c:majorTickMark val="out"/>
        <c:minorTickMark val="none"/>
        <c:tickLblPos val="nextTo"/>
        <c:crossAx val="86813312"/>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numCache>
            </c:numRef>
          </c:xVal>
          <c:yVal>
            <c:numRef>
              <c:f>PINNAE_Geom!$X$13:$X$37</c:f>
              <c:numCache>
                <c:formatCode>0.00</c:formatCode>
                <c:ptCount val="25"/>
                <c:pt idx="0">
                  <c:v>1.5</c:v>
                </c:pt>
              </c:numCache>
            </c:numRef>
          </c:yVal>
          <c:smooth val="0"/>
        </c:ser>
        <c:dLbls>
          <c:showLegendKey val="0"/>
          <c:showVal val="0"/>
          <c:showCatName val="0"/>
          <c:showSerName val="0"/>
          <c:showPercent val="0"/>
          <c:showBubbleSize val="0"/>
        </c:dLbls>
        <c:axId val="86830464"/>
        <c:axId val="86836736"/>
      </c:scatterChart>
      <c:valAx>
        <c:axId val="86830464"/>
        <c:scaling>
          <c:orientation val="minMax"/>
          <c:min val="0"/>
        </c:scaling>
        <c:delete val="0"/>
        <c:axPos val="b"/>
        <c:numFmt formatCode="0" sourceLinked="0"/>
        <c:majorTickMark val="out"/>
        <c:minorTickMark val="none"/>
        <c:tickLblPos val="nextTo"/>
        <c:crossAx val="86836736"/>
        <c:crosses val="autoZero"/>
        <c:crossBetween val="midCat"/>
      </c:valAx>
      <c:valAx>
        <c:axId val="86836736"/>
        <c:scaling>
          <c:orientation val="minMax"/>
          <c:min val="0"/>
        </c:scaling>
        <c:delete val="0"/>
        <c:axPos val="l"/>
        <c:majorGridlines/>
        <c:numFmt formatCode="0.0" sourceLinked="0"/>
        <c:majorTickMark val="out"/>
        <c:minorTickMark val="none"/>
        <c:tickLblPos val="nextTo"/>
        <c:crossAx val="86830464"/>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numCache>
            </c:numRef>
          </c:xVal>
          <c:yVal>
            <c:numRef>
              <c:f>PINNAE_Geom!$L$13:$L$37</c:f>
              <c:numCache>
                <c:formatCode>0.00</c:formatCode>
                <c:ptCount val="25"/>
                <c:pt idx="0">
                  <c:v>3</c:v>
                </c:pt>
              </c:numCache>
            </c:numRef>
          </c:yVal>
          <c:smooth val="0"/>
        </c:ser>
        <c:dLbls>
          <c:showLegendKey val="0"/>
          <c:showVal val="0"/>
          <c:showCatName val="0"/>
          <c:showSerName val="0"/>
          <c:showPercent val="0"/>
          <c:showBubbleSize val="0"/>
        </c:dLbls>
        <c:axId val="86876544"/>
        <c:axId val="86878464"/>
      </c:scatterChart>
      <c:valAx>
        <c:axId val="86876544"/>
        <c:scaling>
          <c:orientation val="minMax"/>
          <c:min val="0"/>
        </c:scaling>
        <c:delete val="0"/>
        <c:axPos val="b"/>
        <c:numFmt formatCode="0" sourceLinked="0"/>
        <c:majorTickMark val="out"/>
        <c:minorTickMark val="none"/>
        <c:tickLblPos val="nextTo"/>
        <c:crossAx val="86878464"/>
        <c:crosses val="autoZero"/>
        <c:crossBetween val="midCat"/>
      </c:valAx>
      <c:valAx>
        <c:axId val="86878464"/>
        <c:scaling>
          <c:orientation val="minMax"/>
          <c:min val="0"/>
        </c:scaling>
        <c:delete val="0"/>
        <c:axPos val="l"/>
        <c:majorGridlines/>
        <c:numFmt formatCode="0" sourceLinked="0"/>
        <c:majorTickMark val="out"/>
        <c:minorTickMark val="none"/>
        <c:tickLblPos val="nextTo"/>
        <c:crossAx val="86876544"/>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numCache>
            </c:numRef>
          </c:xVal>
          <c:yVal>
            <c:numRef>
              <c:f>PINNAE_Geom!$AJ$13:$AJ$37</c:f>
              <c:numCache>
                <c:formatCode>0.00</c:formatCode>
                <c:ptCount val="25"/>
                <c:pt idx="0">
                  <c:v>300000</c:v>
                </c:pt>
              </c:numCache>
            </c:numRef>
          </c:yVal>
          <c:smooth val="0"/>
        </c:ser>
        <c:ser>
          <c:idx val="1"/>
          <c:order val="1"/>
          <c:xVal>
            <c:numRef>
              <c:f>PINNAE_Geom!$AI$13:$AI$37</c:f>
              <c:numCache>
                <c:formatCode>0.00</c:formatCode>
                <c:ptCount val="25"/>
                <c:pt idx="0">
                  <c:v>0</c:v>
                </c:pt>
              </c:numCache>
            </c:numRef>
          </c:xVal>
          <c:yVal>
            <c:numRef>
              <c:f>PINNAE_Geom!$AK$13:$AK$37</c:f>
              <c:numCache>
                <c:formatCode>0.00</c:formatCode>
                <c:ptCount val="25"/>
                <c:pt idx="0">
                  <c:v>30000</c:v>
                </c:pt>
              </c:numCache>
            </c:numRef>
          </c:yVal>
          <c:smooth val="0"/>
        </c:ser>
        <c:dLbls>
          <c:showLegendKey val="0"/>
          <c:showVal val="0"/>
          <c:showCatName val="0"/>
          <c:showSerName val="0"/>
          <c:showPercent val="0"/>
          <c:showBubbleSize val="0"/>
        </c:dLbls>
        <c:axId val="87169280"/>
        <c:axId val="87175168"/>
      </c:scatterChart>
      <c:valAx>
        <c:axId val="87169280"/>
        <c:scaling>
          <c:orientation val="minMax"/>
          <c:max val="100"/>
          <c:min val="0"/>
        </c:scaling>
        <c:delete val="0"/>
        <c:axPos val="b"/>
        <c:numFmt formatCode="0" sourceLinked="0"/>
        <c:majorTickMark val="out"/>
        <c:minorTickMark val="none"/>
        <c:tickLblPos val="nextTo"/>
        <c:crossAx val="87175168"/>
        <c:crosses val="autoZero"/>
        <c:crossBetween val="midCat"/>
      </c:valAx>
      <c:valAx>
        <c:axId val="87175168"/>
        <c:scaling>
          <c:orientation val="minMax"/>
          <c:min val="0"/>
        </c:scaling>
        <c:delete val="0"/>
        <c:axPos val="l"/>
        <c:majorGridlines/>
        <c:numFmt formatCode="0" sourceLinked="0"/>
        <c:majorTickMark val="out"/>
        <c:minorTickMark val="none"/>
        <c:tickLblPos val="nextTo"/>
        <c:crossAx val="87169280"/>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numCache>
            </c:numRef>
          </c:xVal>
          <c:yVal>
            <c:numRef>
              <c:f>PINNAE_Geom!$AP$13:$AP$37</c:f>
              <c:numCache>
                <c:formatCode>0.00</c:formatCode>
                <c:ptCount val="25"/>
                <c:pt idx="0">
                  <c:v>60</c:v>
                </c:pt>
              </c:numCache>
            </c:numRef>
          </c:yVal>
          <c:smooth val="0"/>
        </c:ser>
        <c:dLbls>
          <c:showLegendKey val="0"/>
          <c:showVal val="0"/>
          <c:showCatName val="0"/>
          <c:showSerName val="0"/>
          <c:showPercent val="0"/>
          <c:showBubbleSize val="0"/>
        </c:dLbls>
        <c:axId val="87197952"/>
        <c:axId val="87200128"/>
      </c:scatterChart>
      <c:valAx>
        <c:axId val="87197952"/>
        <c:scaling>
          <c:orientation val="minMax"/>
          <c:max val="100"/>
          <c:min val="0"/>
        </c:scaling>
        <c:delete val="0"/>
        <c:axPos val="b"/>
        <c:numFmt formatCode="0" sourceLinked="0"/>
        <c:majorTickMark val="out"/>
        <c:minorTickMark val="none"/>
        <c:tickLblPos val="nextTo"/>
        <c:crossAx val="87200128"/>
        <c:crosses val="autoZero"/>
        <c:crossBetween val="midCat"/>
      </c:valAx>
      <c:valAx>
        <c:axId val="87200128"/>
        <c:scaling>
          <c:orientation val="minMax"/>
          <c:min val="0"/>
        </c:scaling>
        <c:delete val="0"/>
        <c:axPos val="l"/>
        <c:majorGridlines/>
        <c:numFmt formatCode="0" sourceLinked="0"/>
        <c:majorTickMark val="out"/>
        <c:minorTickMark val="none"/>
        <c:tickLblPos val="nextTo"/>
        <c:crossAx val="8719795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numCache>
            </c:numRef>
          </c:xVal>
          <c:yVal>
            <c:numRef>
              <c:f>STEM_Geom!$N$13:$N$37</c:f>
              <c:numCache>
                <c:formatCode>0.00</c:formatCode>
                <c:ptCount val="25"/>
                <c:pt idx="0">
                  <c:v>1</c:v>
                </c:pt>
              </c:numCache>
            </c:numRef>
          </c:yVal>
          <c:smooth val="0"/>
        </c:ser>
        <c:dLbls>
          <c:showLegendKey val="0"/>
          <c:showVal val="0"/>
          <c:showCatName val="0"/>
          <c:showSerName val="0"/>
          <c:showPercent val="0"/>
          <c:showBubbleSize val="0"/>
        </c:dLbls>
        <c:axId val="85161856"/>
        <c:axId val="85163392"/>
      </c:scatterChart>
      <c:valAx>
        <c:axId val="85161856"/>
        <c:scaling>
          <c:orientation val="minMax"/>
          <c:min val="0"/>
        </c:scaling>
        <c:delete val="0"/>
        <c:axPos val="b"/>
        <c:numFmt formatCode="0" sourceLinked="0"/>
        <c:majorTickMark val="out"/>
        <c:minorTickMark val="none"/>
        <c:tickLblPos val="nextTo"/>
        <c:crossAx val="85163392"/>
        <c:crosses val="autoZero"/>
        <c:crossBetween val="midCat"/>
      </c:valAx>
      <c:valAx>
        <c:axId val="85163392"/>
        <c:scaling>
          <c:orientation val="minMax"/>
          <c:max val="1"/>
          <c:min val="0"/>
        </c:scaling>
        <c:delete val="0"/>
        <c:axPos val="l"/>
        <c:majorGridlines/>
        <c:numFmt formatCode="0.00" sourceLinked="0"/>
        <c:majorTickMark val="out"/>
        <c:minorTickMark val="none"/>
        <c:tickLblPos val="nextTo"/>
        <c:crossAx val="85161856"/>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10</c:v>
                </c:pt>
              </c:numCache>
            </c:numRef>
          </c:xVal>
          <c:yVal>
            <c:numRef>
              <c:f>INFLO_Prod!$S$13:$S$37</c:f>
              <c:numCache>
                <c:formatCode>0.00</c:formatCode>
                <c:ptCount val="25"/>
                <c:pt idx="0">
                  <c:v>0.1</c:v>
                </c:pt>
                <c:pt idx="1">
                  <c:v>1</c:v>
                </c:pt>
              </c:numCache>
            </c:numRef>
          </c:yVal>
          <c:smooth val="0"/>
        </c:ser>
        <c:dLbls>
          <c:showLegendKey val="0"/>
          <c:showVal val="0"/>
          <c:showCatName val="0"/>
          <c:showSerName val="0"/>
          <c:showPercent val="0"/>
          <c:showBubbleSize val="0"/>
        </c:dLbls>
        <c:axId val="87293952"/>
        <c:axId val="87295488"/>
      </c:scatterChart>
      <c:valAx>
        <c:axId val="87293952"/>
        <c:scaling>
          <c:orientation val="minMax"/>
        </c:scaling>
        <c:delete val="0"/>
        <c:axPos val="b"/>
        <c:numFmt formatCode="0" sourceLinked="0"/>
        <c:majorTickMark val="out"/>
        <c:minorTickMark val="none"/>
        <c:tickLblPos val="nextTo"/>
        <c:crossAx val="87295488"/>
        <c:crosses val="autoZero"/>
        <c:crossBetween val="midCat"/>
      </c:valAx>
      <c:valAx>
        <c:axId val="87295488"/>
        <c:scaling>
          <c:orientation val="minMax"/>
          <c:max val="1"/>
          <c:min val="0"/>
        </c:scaling>
        <c:delete val="0"/>
        <c:axPos val="l"/>
        <c:majorGridlines/>
        <c:numFmt formatCode="0.00" sourceLinked="0"/>
        <c:majorTickMark val="out"/>
        <c:minorTickMark val="none"/>
        <c:tickLblPos val="nextTo"/>
        <c:crossAx val="87293952"/>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70</c:v>
                </c:pt>
                <c:pt idx="3">
                  <c:v>100</c:v>
                </c:pt>
              </c:numCache>
            </c:numRef>
          </c:xVal>
          <c:yVal>
            <c:numRef>
              <c:f>INFLO_Prod!$H$13:$H$37</c:f>
              <c:numCache>
                <c:formatCode>0.00</c:formatCode>
                <c:ptCount val="25"/>
                <c:pt idx="0">
                  <c:v>0</c:v>
                </c:pt>
                <c:pt idx="1">
                  <c:v>70</c:v>
                </c:pt>
                <c:pt idx="2">
                  <c:v>80</c:v>
                </c:pt>
                <c:pt idx="3">
                  <c:v>30</c:v>
                </c:pt>
              </c:numCache>
            </c:numRef>
          </c:yVal>
          <c:smooth val="0"/>
        </c:ser>
        <c:dLbls>
          <c:showLegendKey val="0"/>
          <c:showVal val="0"/>
          <c:showCatName val="0"/>
          <c:showSerName val="0"/>
          <c:showPercent val="0"/>
          <c:showBubbleSize val="0"/>
        </c:dLbls>
        <c:axId val="87327104"/>
        <c:axId val="87329024"/>
      </c:scatterChart>
      <c:valAx>
        <c:axId val="87327104"/>
        <c:scaling>
          <c:orientation val="minMax"/>
          <c:max val="100"/>
          <c:min val="0"/>
        </c:scaling>
        <c:delete val="0"/>
        <c:axPos val="b"/>
        <c:numFmt formatCode="0" sourceLinked="0"/>
        <c:majorTickMark val="out"/>
        <c:minorTickMark val="none"/>
        <c:tickLblPos val="nextTo"/>
        <c:crossAx val="87329024"/>
        <c:crosses val="autoZero"/>
        <c:crossBetween val="midCat"/>
      </c:valAx>
      <c:valAx>
        <c:axId val="87329024"/>
        <c:scaling>
          <c:orientation val="minMax"/>
          <c:max val="100"/>
          <c:min val="0"/>
        </c:scaling>
        <c:delete val="0"/>
        <c:axPos val="l"/>
        <c:majorGridlines/>
        <c:numFmt formatCode="0.0" sourceLinked="0"/>
        <c:majorTickMark val="out"/>
        <c:minorTickMark val="none"/>
        <c:tickLblPos val="nextTo"/>
        <c:crossAx val="87327104"/>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30</c:v>
                </c:pt>
              </c:numCache>
            </c:numRef>
          </c:xVal>
          <c:yVal>
            <c:numRef>
              <c:f>STALK_Geom!$D$13:$D$37</c:f>
              <c:numCache>
                <c:formatCode>0.00</c:formatCode>
                <c:ptCount val="25"/>
                <c:pt idx="0">
                  <c:v>30</c:v>
                </c:pt>
                <c:pt idx="1">
                  <c:v>40</c:v>
                </c:pt>
              </c:numCache>
            </c:numRef>
          </c:yVal>
          <c:smooth val="0"/>
        </c:ser>
        <c:dLbls>
          <c:showLegendKey val="0"/>
          <c:showVal val="0"/>
          <c:showCatName val="0"/>
          <c:showSerName val="0"/>
          <c:showPercent val="0"/>
          <c:showBubbleSize val="0"/>
        </c:dLbls>
        <c:axId val="87436288"/>
        <c:axId val="87491712"/>
      </c:scatterChart>
      <c:valAx>
        <c:axId val="87436288"/>
        <c:scaling>
          <c:orientation val="minMax"/>
        </c:scaling>
        <c:delete val="0"/>
        <c:axPos val="b"/>
        <c:numFmt formatCode="0" sourceLinked="0"/>
        <c:majorTickMark val="out"/>
        <c:minorTickMark val="none"/>
        <c:tickLblPos val="nextTo"/>
        <c:crossAx val="87491712"/>
        <c:crosses val="autoZero"/>
        <c:crossBetween val="midCat"/>
      </c:valAx>
      <c:valAx>
        <c:axId val="87491712"/>
        <c:scaling>
          <c:orientation val="minMax"/>
          <c:min val="0"/>
        </c:scaling>
        <c:delete val="0"/>
        <c:axPos val="l"/>
        <c:majorGridlines/>
        <c:numFmt formatCode="0" sourceLinked="0"/>
        <c:majorTickMark val="out"/>
        <c:minorTickMark val="none"/>
        <c:tickLblPos val="nextTo"/>
        <c:crossAx val="87436288"/>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30</c:v>
                </c:pt>
              </c:numCache>
            </c:numRef>
          </c:xVal>
          <c:yVal>
            <c:numRef>
              <c:f>STALK_Geom!$H$13:$H$37</c:f>
              <c:numCache>
                <c:formatCode>0.00</c:formatCode>
                <c:ptCount val="25"/>
                <c:pt idx="0">
                  <c:v>1</c:v>
                </c:pt>
                <c:pt idx="1">
                  <c:v>2</c:v>
                </c:pt>
              </c:numCache>
            </c:numRef>
          </c:yVal>
          <c:smooth val="0"/>
        </c:ser>
        <c:dLbls>
          <c:showLegendKey val="0"/>
          <c:showVal val="0"/>
          <c:showCatName val="0"/>
          <c:showSerName val="0"/>
          <c:showPercent val="0"/>
          <c:showBubbleSize val="0"/>
        </c:dLbls>
        <c:axId val="87506944"/>
        <c:axId val="87508864"/>
      </c:scatterChart>
      <c:valAx>
        <c:axId val="87506944"/>
        <c:scaling>
          <c:orientation val="minMax"/>
        </c:scaling>
        <c:delete val="0"/>
        <c:axPos val="b"/>
        <c:numFmt formatCode="0" sourceLinked="0"/>
        <c:majorTickMark val="out"/>
        <c:minorTickMark val="none"/>
        <c:tickLblPos val="nextTo"/>
        <c:crossAx val="87508864"/>
        <c:crosses val="autoZero"/>
        <c:crossBetween val="midCat"/>
      </c:valAx>
      <c:valAx>
        <c:axId val="87508864"/>
        <c:scaling>
          <c:orientation val="minMax"/>
          <c:min val="0"/>
        </c:scaling>
        <c:delete val="0"/>
        <c:axPos val="l"/>
        <c:majorGridlines/>
        <c:numFmt formatCode="0" sourceLinked="0"/>
        <c:majorTickMark val="out"/>
        <c:minorTickMark val="none"/>
        <c:tickLblPos val="nextTo"/>
        <c:crossAx val="87506944"/>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10</c:v>
                </c:pt>
                <c:pt idx="2">
                  <c:v>100</c:v>
                </c:pt>
              </c:numCache>
            </c:numRef>
          </c:xVal>
          <c:yVal>
            <c:numRef>
              <c:f>STALK_Geom!$K$13:$K$37</c:f>
              <c:numCache>
                <c:formatCode>0.00</c:formatCode>
                <c:ptCount val="25"/>
                <c:pt idx="0">
                  <c:v>1</c:v>
                </c:pt>
                <c:pt idx="1">
                  <c:v>0.9</c:v>
                </c:pt>
                <c:pt idx="2">
                  <c:v>0.1</c:v>
                </c:pt>
              </c:numCache>
            </c:numRef>
          </c:yVal>
          <c:smooth val="0"/>
        </c:ser>
        <c:dLbls>
          <c:showLegendKey val="0"/>
          <c:showVal val="0"/>
          <c:showCatName val="0"/>
          <c:showSerName val="0"/>
          <c:showPercent val="0"/>
          <c:showBubbleSize val="0"/>
        </c:dLbls>
        <c:axId val="87536768"/>
        <c:axId val="87538304"/>
      </c:scatterChart>
      <c:valAx>
        <c:axId val="87536768"/>
        <c:scaling>
          <c:orientation val="minMax"/>
          <c:max val="100"/>
          <c:min val="0"/>
        </c:scaling>
        <c:delete val="0"/>
        <c:axPos val="b"/>
        <c:numFmt formatCode="0" sourceLinked="0"/>
        <c:majorTickMark val="out"/>
        <c:minorTickMark val="none"/>
        <c:tickLblPos val="nextTo"/>
        <c:crossAx val="87538304"/>
        <c:crosses val="autoZero"/>
        <c:crossBetween val="midCat"/>
      </c:valAx>
      <c:valAx>
        <c:axId val="87538304"/>
        <c:scaling>
          <c:orientation val="minMax"/>
          <c:max val="1"/>
          <c:min val="0"/>
        </c:scaling>
        <c:delete val="0"/>
        <c:axPos val="l"/>
        <c:majorGridlines/>
        <c:numFmt formatCode="0.0" sourceLinked="0"/>
        <c:majorTickMark val="out"/>
        <c:minorTickMark val="none"/>
        <c:tickLblPos val="nextTo"/>
        <c:crossAx val="87536768"/>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10</c:v>
                </c:pt>
                <c:pt idx="2">
                  <c:v>100</c:v>
                </c:pt>
              </c:numCache>
            </c:numRef>
          </c:xVal>
          <c:yVal>
            <c:numRef>
              <c:f>STALK_Geom!$Q$13:$Q$37</c:f>
              <c:numCache>
                <c:formatCode>0.00</c:formatCode>
                <c:ptCount val="25"/>
                <c:pt idx="0">
                  <c:v>1</c:v>
                </c:pt>
                <c:pt idx="1">
                  <c:v>0.9</c:v>
                </c:pt>
                <c:pt idx="2">
                  <c:v>0.1</c:v>
                </c:pt>
              </c:numCache>
            </c:numRef>
          </c:yVal>
          <c:smooth val="0"/>
        </c:ser>
        <c:dLbls>
          <c:showLegendKey val="0"/>
          <c:showVal val="0"/>
          <c:showCatName val="0"/>
          <c:showSerName val="0"/>
          <c:showPercent val="0"/>
          <c:showBubbleSize val="0"/>
        </c:dLbls>
        <c:axId val="87549824"/>
        <c:axId val="87551360"/>
      </c:scatterChart>
      <c:valAx>
        <c:axId val="87549824"/>
        <c:scaling>
          <c:orientation val="minMax"/>
          <c:max val="100"/>
          <c:min val="0"/>
        </c:scaling>
        <c:delete val="0"/>
        <c:axPos val="b"/>
        <c:numFmt formatCode="0" sourceLinked="0"/>
        <c:majorTickMark val="out"/>
        <c:minorTickMark val="none"/>
        <c:tickLblPos val="nextTo"/>
        <c:crossAx val="87551360"/>
        <c:crosses val="autoZero"/>
        <c:crossBetween val="midCat"/>
      </c:valAx>
      <c:valAx>
        <c:axId val="87551360"/>
        <c:scaling>
          <c:orientation val="minMax"/>
          <c:max val="1"/>
          <c:min val="0"/>
        </c:scaling>
        <c:delete val="0"/>
        <c:axPos val="l"/>
        <c:majorGridlines/>
        <c:numFmt formatCode="0.0" sourceLinked="0"/>
        <c:majorTickMark val="out"/>
        <c:minorTickMark val="none"/>
        <c:tickLblPos val="nextTo"/>
        <c:crossAx val="87549824"/>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30</c:v>
                </c:pt>
              </c:numCache>
            </c:numRef>
          </c:xVal>
          <c:yVal>
            <c:numRef>
              <c:f>STALK_Geom!$N$13:$N$37</c:f>
              <c:numCache>
                <c:formatCode>0.00</c:formatCode>
                <c:ptCount val="25"/>
                <c:pt idx="0">
                  <c:v>1</c:v>
                </c:pt>
                <c:pt idx="1">
                  <c:v>2</c:v>
                </c:pt>
              </c:numCache>
            </c:numRef>
          </c:yVal>
          <c:smooth val="0"/>
        </c:ser>
        <c:dLbls>
          <c:showLegendKey val="0"/>
          <c:showVal val="0"/>
          <c:showCatName val="0"/>
          <c:showSerName val="0"/>
          <c:showPercent val="0"/>
          <c:showBubbleSize val="0"/>
        </c:dLbls>
        <c:axId val="87640320"/>
        <c:axId val="87646592"/>
      </c:scatterChart>
      <c:valAx>
        <c:axId val="87640320"/>
        <c:scaling>
          <c:orientation val="minMax"/>
        </c:scaling>
        <c:delete val="0"/>
        <c:axPos val="b"/>
        <c:numFmt formatCode="0" sourceLinked="0"/>
        <c:majorTickMark val="out"/>
        <c:minorTickMark val="none"/>
        <c:tickLblPos val="nextTo"/>
        <c:crossAx val="87646592"/>
        <c:crosses val="autoZero"/>
        <c:crossBetween val="midCat"/>
      </c:valAx>
      <c:valAx>
        <c:axId val="87646592"/>
        <c:scaling>
          <c:orientation val="minMax"/>
          <c:min val="0"/>
        </c:scaling>
        <c:delete val="0"/>
        <c:axPos val="l"/>
        <c:majorGridlines/>
        <c:numFmt formatCode="0" sourceLinked="0"/>
        <c:majorTickMark val="out"/>
        <c:minorTickMark val="none"/>
        <c:tickLblPos val="nextTo"/>
        <c:crossAx val="87640320"/>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10</c:v>
                </c:pt>
                <c:pt idx="2">
                  <c:v>20</c:v>
                </c:pt>
              </c:numCache>
            </c:numRef>
          </c:yVal>
          <c:smooth val="0"/>
        </c:ser>
        <c:dLbls>
          <c:showLegendKey val="0"/>
          <c:showVal val="0"/>
          <c:showCatName val="0"/>
          <c:showSerName val="0"/>
          <c:showPercent val="0"/>
          <c:showBubbleSize val="0"/>
        </c:dLbls>
        <c:axId val="87670144"/>
        <c:axId val="87676032"/>
      </c:scatterChart>
      <c:valAx>
        <c:axId val="87670144"/>
        <c:scaling>
          <c:orientation val="minMax"/>
          <c:max val="100"/>
          <c:min val="0"/>
        </c:scaling>
        <c:delete val="0"/>
        <c:axPos val="b"/>
        <c:numFmt formatCode="0" sourceLinked="0"/>
        <c:majorTickMark val="out"/>
        <c:minorTickMark val="none"/>
        <c:tickLblPos val="nextTo"/>
        <c:crossAx val="87676032"/>
        <c:crosses val="autoZero"/>
        <c:crossBetween val="midCat"/>
      </c:valAx>
      <c:valAx>
        <c:axId val="87676032"/>
        <c:scaling>
          <c:orientation val="minMax"/>
          <c:min val="0"/>
        </c:scaling>
        <c:delete val="0"/>
        <c:axPos val="l"/>
        <c:majorGridlines/>
        <c:numFmt formatCode="0" sourceLinked="0"/>
        <c:majorTickMark val="out"/>
        <c:minorTickMark val="none"/>
        <c:tickLblPos val="nextTo"/>
        <c:crossAx val="87670144"/>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20</c:v>
                </c:pt>
              </c:numCache>
            </c:numRef>
          </c:yVal>
          <c:smooth val="0"/>
        </c:ser>
        <c:dLbls>
          <c:showLegendKey val="0"/>
          <c:showVal val="0"/>
          <c:showCatName val="0"/>
          <c:showSerName val="0"/>
          <c:showPercent val="0"/>
          <c:showBubbleSize val="0"/>
        </c:dLbls>
        <c:axId val="87761280"/>
        <c:axId val="87762816"/>
      </c:scatterChart>
      <c:valAx>
        <c:axId val="87761280"/>
        <c:scaling>
          <c:orientation val="minMax"/>
          <c:max val="100"/>
          <c:min val="0"/>
        </c:scaling>
        <c:delete val="0"/>
        <c:axPos val="b"/>
        <c:numFmt formatCode="0" sourceLinked="0"/>
        <c:majorTickMark val="out"/>
        <c:minorTickMark val="none"/>
        <c:tickLblPos val="nextTo"/>
        <c:crossAx val="87762816"/>
        <c:crosses val="autoZero"/>
        <c:crossBetween val="midCat"/>
      </c:valAx>
      <c:valAx>
        <c:axId val="87762816"/>
        <c:scaling>
          <c:orientation val="minMax"/>
          <c:min val="0"/>
        </c:scaling>
        <c:delete val="0"/>
        <c:axPos val="l"/>
        <c:majorGridlines/>
        <c:numFmt formatCode="0" sourceLinked="0"/>
        <c:majorTickMark val="out"/>
        <c:minorTickMark val="none"/>
        <c:tickLblPos val="nextTo"/>
        <c:crossAx val="87761280"/>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25</c:v>
                </c:pt>
                <c:pt idx="2">
                  <c:v>50</c:v>
                </c:pt>
                <c:pt idx="3">
                  <c:v>75</c:v>
                </c:pt>
                <c:pt idx="4">
                  <c:v>100</c:v>
                </c:pt>
              </c:numCache>
            </c:numRef>
          </c:xVal>
          <c:yVal>
            <c:numRef>
              <c:f>STALK_Geom!$V$13:$V$37</c:f>
              <c:numCache>
                <c:formatCode>0.00</c:formatCode>
                <c:ptCount val="25"/>
                <c:pt idx="0">
                  <c:v>0</c:v>
                </c:pt>
                <c:pt idx="1">
                  <c:v>10</c:v>
                </c:pt>
                <c:pt idx="2">
                  <c:v>30</c:v>
                </c:pt>
                <c:pt idx="3">
                  <c:v>50</c:v>
                </c:pt>
                <c:pt idx="4">
                  <c:v>90</c:v>
                </c:pt>
              </c:numCache>
            </c:numRef>
          </c:yVal>
          <c:smooth val="0"/>
        </c:ser>
        <c:dLbls>
          <c:showLegendKey val="0"/>
          <c:showVal val="0"/>
          <c:showCatName val="0"/>
          <c:showSerName val="0"/>
          <c:showPercent val="0"/>
          <c:showBubbleSize val="0"/>
        </c:dLbls>
        <c:axId val="87783296"/>
        <c:axId val="87784832"/>
      </c:scatterChart>
      <c:valAx>
        <c:axId val="87783296"/>
        <c:scaling>
          <c:orientation val="minMax"/>
          <c:max val="100"/>
          <c:min val="0"/>
        </c:scaling>
        <c:delete val="0"/>
        <c:axPos val="b"/>
        <c:numFmt formatCode="0" sourceLinked="0"/>
        <c:majorTickMark val="out"/>
        <c:minorTickMark val="none"/>
        <c:tickLblPos val="nextTo"/>
        <c:crossAx val="87784832"/>
        <c:crosses val="autoZero"/>
        <c:crossBetween val="midCat"/>
      </c:valAx>
      <c:valAx>
        <c:axId val="87784832"/>
        <c:scaling>
          <c:orientation val="minMax"/>
          <c:min val="0"/>
        </c:scaling>
        <c:delete val="0"/>
        <c:axPos val="l"/>
        <c:majorGridlines/>
        <c:numFmt formatCode="0" sourceLinked="0"/>
        <c:majorTickMark val="out"/>
        <c:minorTickMark val="none"/>
        <c:tickLblPos val="nextTo"/>
        <c:crossAx val="87783296"/>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25</c:v>
                </c:pt>
                <c:pt idx="2">
                  <c:v>50</c:v>
                </c:pt>
                <c:pt idx="3">
                  <c:v>75</c:v>
                </c:pt>
                <c:pt idx="4">
                  <c:v>100</c:v>
                </c:pt>
              </c:numCache>
            </c:numRef>
          </c:xVal>
          <c:yVal>
            <c:numRef>
              <c:f>SPEAR!$Q$13:$Q$37</c:f>
              <c:numCache>
                <c:formatCode>0.00</c:formatCode>
                <c:ptCount val="25"/>
                <c:pt idx="0">
                  <c:v>0</c:v>
                </c:pt>
                <c:pt idx="1">
                  <c:v>1</c:v>
                </c:pt>
                <c:pt idx="2">
                  <c:v>2.5</c:v>
                </c:pt>
                <c:pt idx="3">
                  <c:v>4</c:v>
                </c:pt>
                <c:pt idx="4">
                  <c:v>6</c:v>
                </c:pt>
              </c:numCache>
            </c:numRef>
          </c:yVal>
          <c:smooth val="0"/>
        </c:ser>
        <c:dLbls>
          <c:showLegendKey val="0"/>
          <c:showVal val="0"/>
          <c:showCatName val="0"/>
          <c:showSerName val="0"/>
          <c:showPercent val="0"/>
          <c:showBubbleSize val="0"/>
        </c:dLbls>
        <c:axId val="85199872"/>
        <c:axId val="85259008"/>
      </c:scatterChart>
      <c:valAx>
        <c:axId val="85199872"/>
        <c:scaling>
          <c:orientation val="minMax"/>
          <c:max val="100"/>
          <c:min val="0"/>
        </c:scaling>
        <c:delete val="0"/>
        <c:axPos val="b"/>
        <c:numFmt formatCode="0" sourceLinked="0"/>
        <c:majorTickMark val="out"/>
        <c:minorTickMark val="none"/>
        <c:tickLblPos val="nextTo"/>
        <c:crossAx val="85259008"/>
        <c:crosses val="autoZero"/>
        <c:crossBetween val="midCat"/>
      </c:valAx>
      <c:valAx>
        <c:axId val="85259008"/>
        <c:scaling>
          <c:orientation val="minMax"/>
          <c:min val="0"/>
        </c:scaling>
        <c:delete val="0"/>
        <c:axPos val="l"/>
        <c:majorGridlines/>
        <c:numFmt formatCode="0" sourceLinked="0"/>
        <c:majorTickMark val="out"/>
        <c:minorTickMark val="none"/>
        <c:tickLblPos val="nextTo"/>
        <c:crossAx val="85199872"/>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15</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87808640"/>
        <c:axId val="87884160"/>
      </c:scatterChart>
      <c:valAx>
        <c:axId val="87808640"/>
        <c:scaling>
          <c:orientation val="minMax"/>
          <c:min val="0"/>
        </c:scaling>
        <c:delete val="0"/>
        <c:axPos val="b"/>
        <c:numFmt formatCode="0" sourceLinked="0"/>
        <c:majorTickMark val="out"/>
        <c:minorTickMark val="none"/>
        <c:tickLblPos val="nextTo"/>
        <c:crossAx val="87884160"/>
        <c:crosses val="autoZero"/>
        <c:crossBetween val="midCat"/>
      </c:valAx>
      <c:valAx>
        <c:axId val="87884160"/>
        <c:scaling>
          <c:orientation val="minMax"/>
          <c:max val="1"/>
          <c:min val="0"/>
        </c:scaling>
        <c:delete val="0"/>
        <c:axPos val="l"/>
        <c:majorGridlines/>
        <c:numFmt formatCode="0.00" sourceLinked="0"/>
        <c:majorTickMark val="out"/>
        <c:minorTickMark val="none"/>
        <c:tickLblPos val="nextTo"/>
        <c:crossAx val="87808640"/>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15</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87891328"/>
        <c:axId val="87901312"/>
      </c:scatterChart>
      <c:valAx>
        <c:axId val="87891328"/>
        <c:scaling>
          <c:orientation val="minMax"/>
          <c:min val="0"/>
        </c:scaling>
        <c:delete val="0"/>
        <c:axPos val="b"/>
        <c:numFmt formatCode="0" sourceLinked="0"/>
        <c:majorTickMark val="out"/>
        <c:minorTickMark val="none"/>
        <c:tickLblPos val="nextTo"/>
        <c:crossAx val="87901312"/>
        <c:crosses val="autoZero"/>
        <c:crossBetween val="midCat"/>
      </c:valAx>
      <c:valAx>
        <c:axId val="87901312"/>
        <c:scaling>
          <c:orientation val="minMax"/>
          <c:max val="1"/>
          <c:min val="0"/>
        </c:scaling>
        <c:delete val="0"/>
        <c:axPos val="l"/>
        <c:majorGridlines/>
        <c:numFmt formatCode="0.00" sourceLinked="0"/>
        <c:majorTickMark val="out"/>
        <c:minorTickMark val="none"/>
        <c:tickLblPos val="nextTo"/>
        <c:crossAx val="87891328"/>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15</c:v>
                </c:pt>
              </c:numCache>
            </c:numRef>
          </c:xVal>
          <c:yVal>
            <c:numRef>
              <c:f>BRACT_Prod!$W$13:$W$37</c:f>
              <c:numCache>
                <c:formatCode>0.00</c:formatCode>
                <c:ptCount val="25"/>
                <c:pt idx="0">
                  <c:v>0.5</c:v>
                </c:pt>
                <c:pt idx="1">
                  <c:v>1</c:v>
                </c:pt>
              </c:numCache>
            </c:numRef>
          </c:yVal>
          <c:smooth val="0"/>
        </c:ser>
        <c:dLbls>
          <c:showLegendKey val="0"/>
          <c:showVal val="0"/>
          <c:showCatName val="0"/>
          <c:showSerName val="0"/>
          <c:showPercent val="0"/>
          <c:showBubbleSize val="0"/>
        </c:dLbls>
        <c:axId val="87966848"/>
        <c:axId val="87968384"/>
      </c:scatterChart>
      <c:valAx>
        <c:axId val="87966848"/>
        <c:scaling>
          <c:orientation val="minMax"/>
        </c:scaling>
        <c:delete val="0"/>
        <c:axPos val="b"/>
        <c:numFmt formatCode="0" sourceLinked="0"/>
        <c:majorTickMark val="out"/>
        <c:minorTickMark val="none"/>
        <c:tickLblPos val="nextTo"/>
        <c:crossAx val="87968384"/>
        <c:crosses val="autoZero"/>
        <c:crossBetween val="midCat"/>
      </c:valAx>
      <c:valAx>
        <c:axId val="87968384"/>
        <c:scaling>
          <c:orientation val="minMax"/>
          <c:max val="1"/>
          <c:min val="0"/>
        </c:scaling>
        <c:delete val="0"/>
        <c:axPos val="l"/>
        <c:majorGridlines/>
        <c:numFmt formatCode="0.00" sourceLinked="0"/>
        <c:majorTickMark val="out"/>
        <c:minorTickMark val="none"/>
        <c:tickLblPos val="nextTo"/>
        <c:crossAx val="87966848"/>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5</c:v>
                </c:pt>
              </c:numCache>
            </c:numRef>
          </c:yVal>
          <c:smooth val="0"/>
        </c:ser>
        <c:dLbls>
          <c:showLegendKey val="0"/>
          <c:showVal val="0"/>
          <c:showCatName val="0"/>
          <c:showSerName val="0"/>
          <c:showPercent val="0"/>
          <c:showBubbleSize val="0"/>
        </c:dLbls>
        <c:axId val="87991808"/>
        <c:axId val="87993728"/>
      </c:scatterChart>
      <c:valAx>
        <c:axId val="87991808"/>
        <c:scaling>
          <c:orientation val="minMax"/>
          <c:max val="100"/>
          <c:min val="0"/>
        </c:scaling>
        <c:delete val="0"/>
        <c:axPos val="b"/>
        <c:numFmt formatCode="0" sourceLinked="0"/>
        <c:majorTickMark val="out"/>
        <c:minorTickMark val="none"/>
        <c:tickLblPos val="nextTo"/>
        <c:crossAx val="87993728"/>
        <c:crosses val="autoZero"/>
        <c:crossBetween val="midCat"/>
      </c:valAx>
      <c:valAx>
        <c:axId val="87993728"/>
        <c:scaling>
          <c:orientation val="minMax"/>
          <c:min val="0"/>
        </c:scaling>
        <c:delete val="0"/>
        <c:axPos val="l"/>
        <c:majorGridlines/>
        <c:numFmt formatCode="0.0" sourceLinked="0"/>
        <c:majorTickMark val="out"/>
        <c:minorTickMark val="none"/>
        <c:tickLblPos val="nextTo"/>
        <c:crossAx val="87991808"/>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180</c:v>
                </c:pt>
              </c:numCache>
            </c:numRef>
          </c:yVal>
          <c:smooth val="0"/>
        </c:ser>
        <c:dLbls>
          <c:showLegendKey val="0"/>
          <c:showVal val="0"/>
          <c:showCatName val="0"/>
          <c:showSerName val="0"/>
          <c:showPercent val="0"/>
          <c:showBubbleSize val="0"/>
        </c:dLbls>
        <c:axId val="88008960"/>
        <c:axId val="88088960"/>
      </c:scatterChart>
      <c:valAx>
        <c:axId val="88008960"/>
        <c:scaling>
          <c:orientation val="minMax"/>
          <c:max val="100"/>
          <c:min val="0"/>
        </c:scaling>
        <c:delete val="0"/>
        <c:axPos val="b"/>
        <c:numFmt formatCode="0" sourceLinked="0"/>
        <c:majorTickMark val="out"/>
        <c:minorTickMark val="none"/>
        <c:tickLblPos val="nextTo"/>
        <c:crossAx val="88088960"/>
        <c:crosses val="autoZero"/>
        <c:crossBetween val="midCat"/>
      </c:valAx>
      <c:valAx>
        <c:axId val="88088960"/>
        <c:scaling>
          <c:orientation val="minMax"/>
          <c:min val="0"/>
        </c:scaling>
        <c:delete val="0"/>
        <c:axPos val="l"/>
        <c:majorGridlines/>
        <c:numFmt formatCode="0" sourceLinked="0"/>
        <c:majorTickMark val="out"/>
        <c:minorTickMark val="none"/>
        <c:tickLblPos val="nextTo"/>
        <c:crossAx val="88008960"/>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30</c:v>
                </c:pt>
              </c:numCache>
            </c:numRef>
          </c:xVal>
          <c:yVal>
            <c:numRef>
              <c:f>BRACT_Geom!$D$13:$D$37</c:f>
              <c:numCache>
                <c:formatCode>0.00</c:formatCode>
                <c:ptCount val="25"/>
                <c:pt idx="0">
                  <c:v>3</c:v>
                </c:pt>
                <c:pt idx="1">
                  <c:v>10</c:v>
                </c:pt>
              </c:numCache>
            </c:numRef>
          </c:yVal>
          <c:smooth val="0"/>
        </c:ser>
        <c:dLbls>
          <c:showLegendKey val="0"/>
          <c:showVal val="0"/>
          <c:showCatName val="0"/>
          <c:showSerName val="0"/>
          <c:showPercent val="0"/>
          <c:showBubbleSize val="0"/>
        </c:dLbls>
        <c:axId val="88175744"/>
        <c:axId val="88177664"/>
      </c:scatterChart>
      <c:valAx>
        <c:axId val="88175744"/>
        <c:scaling>
          <c:orientation val="minMax"/>
        </c:scaling>
        <c:delete val="0"/>
        <c:axPos val="b"/>
        <c:numFmt formatCode="0" sourceLinked="0"/>
        <c:majorTickMark val="out"/>
        <c:minorTickMark val="none"/>
        <c:tickLblPos val="nextTo"/>
        <c:crossAx val="88177664"/>
        <c:crosses val="autoZero"/>
        <c:crossBetween val="midCat"/>
      </c:valAx>
      <c:valAx>
        <c:axId val="88177664"/>
        <c:scaling>
          <c:orientation val="minMax"/>
        </c:scaling>
        <c:delete val="0"/>
        <c:axPos val="l"/>
        <c:majorGridlines/>
        <c:numFmt formatCode="0" sourceLinked="0"/>
        <c:majorTickMark val="out"/>
        <c:minorTickMark val="none"/>
        <c:tickLblPos val="nextTo"/>
        <c:crossAx val="88175744"/>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30</c:v>
                </c:pt>
              </c:numCache>
            </c:numRef>
          </c:xVal>
          <c:yVal>
            <c:numRef>
              <c:f>BRACT_Geom!$J$13:$J$37</c:f>
              <c:numCache>
                <c:formatCode>0.00</c:formatCode>
                <c:ptCount val="25"/>
                <c:pt idx="0">
                  <c:v>1</c:v>
                </c:pt>
                <c:pt idx="1">
                  <c:v>3</c:v>
                </c:pt>
              </c:numCache>
            </c:numRef>
          </c:yVal>
          <c:smooth val="0"/>
        </c:ser>
        <c:dLbls>
          <c:showLegendKey val="0"/>
          <c:showVal val="0"/>
          <c:showCatName val="0"/>
          <c:showSerName val="0"/>
          <c:showPercent val="0"/>
          <c:showBubbleSize val="0"/>
        </c:dLbls>
        <c:axId val="88192896"/>
        <c:axId val="88199168"/>
      </c:scatterChart>
      <c:valAx>
        <c:axId val="88192896"/>
        <c:scaling>
          <c:orientation val="minMax"/>
        </c:scaling>
        <c:delete val="0"/>
        <c:axPos val="b"/>
        <c:numFmt formatCode="0" sourceLinked="0"/>
        <c:majorTickMark val="out"/>
        <c:minorTickMark val="none"/>
        <c:tickLblPos val="nextTo"/>
        <c:crossAx val="88199168"/>
        <c:crosses val="autoZero"/>
        <c:crossBetween val="midCat"/>
      </c:valAx>
      <c:valAx>
        <c:axId val="88199168"/>
        <c:scaling>
          <c:orientation val="minMax"/>
        </c:scaling>
        <c:delete val="0"/>
        <c:axPos val="l"/>
        <c:majorGridlines/>
        <c:numFmt formatCode="0" sourceLinked="0"/>
        <c:majorTickMark val="out"/>
        <c:minorTickMark val="none"/>
        <c:tickLblPos val="nextTo"/>
        <c:crossAx val="88192896"/>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25</c:v>
                </c:pt>
                <c:pt idx="2">
                  <c:v>50</c:v>
                </c:pt>
                <c:pt idx="3">
                  <c:v>75</c:v>
                </c:pt>
                <c:pt idx="4">
                  <c:v>100</c:v>
                </c:pt>
              </c:numCache>
            </c:numRef>
          </c:xVal>
          <c:yVal>
            <c:numRef>
              <c:f>BRACT_Geom!$M$13:$M$37</c:f>
              <c:numCache>
                <c:formatCode>0.00</c:formatCode>
                <c:ptCount val="25"/>
                <c:pt idx="0">
                  <c:v>0.4</c:v>
                </c:pt>
                <c:pt idx="1">
                  <c:v>1</c:v>
                </c:pt>
                <c:pt idx="2">
                  <c:v>0.8</c:v>
                </c:pt>
                <c:pt idx="3">
                  <c:v>0.5</c:v>
                </c:pt>
                <c:pt idx="4">
                  <c:v>0.1</c:v>
                </c:pt>
              </c:numCache>
            </c:numRef>
          </c:yVal>
          <c:smooth val="0"/>
        </c:ser>
        <c:dLbls>
          <c:showLegendKey val="0"/>
          <c:showVal val="0"/>
          <c:showCatName val="0"/>
          <c:showSerName val="0"/>
          <c:showPercent val="0"/>
          <c:showBubbleSize val="0"/>
        </c:dLbls>
        <c:axId val="88349312"/>
        <c:axId val="88359680"/>
      </c:scatterChart>
      <c:valAx>
        <c:axId val="88349312"/>
        <c:scaling>
          <c:orientation val="minMax"/>
          <c:max val="100"/>
          <c:min val="0"/>
        </c:scaling>
        <c:delete val="0"/>
        <c:axPos val="b"/>
        <c:numFmt formatCode="0" sourceLinked="0"/>
        <c:majorTickMark val="out"/>
        <c:minorTickMark val="none"/>
        <c:tickLblPos val="nextTo"/>
        <c:crossAx val="88359680"/>
        <c:crosses val="autoZero"/>
        <c:crossBetween val="midCat"/>
      </c:valAx>
      <c:valAx>
        <c:axId val="88359680"/>
        <c:scaling>
          <c:orientation val="minMax"/>
          <c:max val="1"/>
          <c:min val="0"/>
        </c:scaling>
        <c:delete val="0"/>
        <c:axPos val="l"/>
        <c:majorGridlines/>
        <c:numFmt formatCode="0.0" sourceLinked="0"/>
        <c:majorTickMark val="out"/>
        <c:minorTickMark val="none"/>
        <c:tickLblPos val="nextTo"/>
        <c:crossAx val="88349312"/>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30</c:v>
                </c:pt>
              </c:numCache>
            </c:numRef>
          </c:xVal>
          <c:yVal>
            <c:numRef>
              <c:f>BRACT_Geom!$P$13:$P$37</c:f>
              <c:numCache>
                <c:formatCode>0.00</c:formatCode>
                <c:ptCount val="25"/>
                <c:pt idx="0">
                  <c:v>1</c:v>
                </c:pt>
                <c:pt idx="1">
                  <c:v>3</c:v>
                </c:pt>
              </c:numCache>
            </c:numRef>
          </c:yVal>
          <c:smooth val="0"/>
        </c:ser>
        <c:dLbls>
          <c:showLegendKey val="0"/>
          <c:showVal val="0"/>
          <c:showCatName val="0"/>
          <c:showSerName val="0"/>
          <c:showPercent val="0"/>
          <c:showBubbleSize val="0"/>
        </c:dLbls>
        <c:axId val="88370560"/>
        <c:axId val="88389120"/>
      </c:scatterChart>
      <c:valAx>
        <c:axId val="88370560"/>
        <c:scaling>
          <c:orientation val="minMax"/>
        </c:scaling>
        <c:delete val="0"/>
        <c:axPos val="b"/>
        <c:numFmt formatCode="0" sourceLinked="0"/>
        <c:majorTickMark val="out"/>
        <c:minorTickMark val="none"/>
        <c:tickLblPos val="nextTo"/>
        <c:crossAx val="88389120"/>
        <c:crosses val="autoZero"/>
        <c:crossBetween val="midCat"/>
      </c:valAx>
      <c:valAx>
        <c:axId val="88389120"/>
        <c:scaling>
          <c:orientation val="minMax"/>
        </c:scaling>
        <c:delete val="0"/>
        <c:axPos val="l"/>
        <c:majorGridlines/>
        <c:numFmt formatCode="0" sourceLinked="0"/>
        <c:majorTickMark val="out"/>
        <c:minorTickMark val="none"/>
        <c:tickLblPos val="nextTo"/>
        <c:crossAx val="88370560"/>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25</c:v>
                </c:pt>
                <c:pt idx="2">
                  <c:v>50</c:v>
                </c:pt>
                <c:pt idx="3">
                  <c:v>75</c:v>
                </c:pt>
                <c:pt idx="4">
                  <c:v>100</c:v>
                </c:pt>
              </c:numCache>
            </c:numRef>
          </c:xVal>
          <c:yVal>
            <c:numRef>
              <c:f>BRACT_Geom!$S$13:$S$37</c:f>
              <c:numCache>
                <c:formatCode>0.00</c:formatCode>
                <c:ptCount val="25"/>
                <c:pt idx="0">
                  <c:v>0.4</c:v>
                </c:pt>
                <c:pt idx="1">
                  <c:v>1</c:v>
                </c:pt>
                <c:pt idx="2">
                  <c:v>0.8</c:v>
                </c:pt>
                <c:pt idx="3">
                  <c:v>0.5</c:v>
                </c:pt>
                <c:pt idx="4">
                  <c:v>0.1</c:v>
                </c:pt>
              </c:numCache>
            </c:numRef>
          </c:yVal>
          <c:smooth val="0"/>
        </c:ser>
        <c:dLbls>
          <c:showLegendKey val="0"/>
          <c:showVal val="0"/>
          <c:showCatName val="0"/>
          <c:showSerName val="0"/>
          <c:showPercent val="0"/>
          <c:showBubbleSize val="0"/>
        </c:dLbls>
        <c:axId val="89469312"/>
        <c:axId val="89471232"/>
      </c:scatterChart>
      <c:valAx>
        <c:axId val="89469312"/>
        <c:scaling>
          <c:orientation val="minMax"/>
          <c:max val="100"/>
          <c:min val="0"/>
        </c:scaling>
        <c:delete val="0"/>
        <c:axPos val="b"/>
        <c:numFmt formatCode="0" sourceLinked="0"/>
        <c:majorTickMark val="out"/>
        <c:minorTickMark val="none"/>
        <c:tickLblPos val="nextTo"/>
        <c:crossAx val="89471232"/>
        <c:crosses val="autoZero"/>
        <c:crossBetween val="midCat"/>
      </c:valAx>
      <c:valAx>
        <c:axId val="89471232"/>
        <c:scaling>
          <c:orientation val="minMax"/>
          <c:max val="1"/>
          <c:min val="0"/>
        </c:scaling>
        <c:delete val="0"/>
        <c:axPos val="l"/>
        <c:majorGridlines/>
        <c:numFmt formatCode="0.0" sourceLinked="0"/>
        <c:majorTickMark val="out"/>
        <c:minorTickMark val="none"/>
        <c:tickLblPos val="nextTo"/>
        <c:crossAx val="89469312"/>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numCache>
            </c:numRef>
          </c:xVal>
          <c:yVal>
            <c:numRef>
              <c:f>SPEAR!$J$13:$J$37</c:f>
              <c:numCache>
                <c:formatCode>0.00</c:formatCode>
                <c:ptCount val="25"/>
                <c:pt idx="0">
                  <c:v>30</c:v>
                </c:pt>
              </c:numCache>
            </c:numRef>
          </c:yVal>
          <c:smooth val="0"/>
        </c:ser>
        <c:dLbls>
          <c:showLegendKey val="0"/>
          <c:showVal val="0"/>
          <c:showCatName val="0"/>
          <c:showSerName val="0"/>
          <c:showPercent val="0"/>
          <c:showBubbleSize val="0"/>
        </c:dLbls>
        <c:axId val="85265792"/>
        <c:axId val="85276160"/>
      </c:scatterChart>
      <c:valAx>
        <c:axId val="85265792"/>
        <c:scaling>
          <c:orientation val="minMax"/>
          <c:min val="0"/>
        </c:scaling>
        <c:delete val="0"/>
        <c:axPos val="b"/>
        <c:numFmt formatCode="0" sourceLinked="0"/>
        <c:majorTickMark val="out"/>
        <c:minorTickMark val="none"/>
        <c:tickLblPos val="nextTo"/>
        <c:crossAx val="85276160"/>
        <c:crosses val="autoZero"/>
        <c:crossBetween val="midCat"/>
      </c:valAx>
      <c:valAx>
        <c:axId val="85276160"/>
        <c:scaling>
          <c:orientation val="minMax"/>
          <c:min val="0"/>
        </c:scaling>
        <c:delete val="0"/>
        <c:axPos val="l"/>
        <c:majorGridlines/>
        <c:numFmt formatCode="0" sourceLinked="0"/>
        <c:majorTickMark val="out"/>
        <c:minorTickMark val="none"/>
        <c:tickLblPos val="nextTo"/>
        <c:crossAx val="85265792"/>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100</c:v>
                </c:pt>
              </c:numCache>
            </c:numRef>
          </c:xVal>
          <c:yVal>
            <c:numRef>
              <c:f>BRACT_Geom!$AI$13:$AI$37</c:f>
              <c:numCache>
                <c:formatCode>0.00</c:formatCode>
                <c:ptCount val="25"/>
                <c:pt idx="0">
                  <c:v>0</c:v>
                </c:pt>
                <c:pt idx="1">
                  <c:v>2</c:v>
                </c:pt>
              </c:numCache>
            </c:numRef>
          </c:yVal>
          <c:smooth val="0"/>
        </c:ser>
        <c:dLbls>
          <c:showLegendKey val="0"/>
          <c:showVal val="0"/>
          <c:showCatName val="0"/>
          <c:showSerName val="0"/>
          <c:showPercent val="0"/>
          <c:showBubbleSize val="0"/>
        </c:dLbls>
        <c:axId val="89498752"/>
        <c:axId val="89500672"/>
      </c:scatterChart>
      <c:valAx>
        <c:axId val="89498752"/>
        <c:scaling>
          <c:orientation val="minMax"/>
          <c:max val="100"/>
          <c:min val="0"/>
        </c:scaling>
        <c:delete val="0"/>
        <c:axPos val="b"/>
        <c:numFmt formatCode="0" sourceLinked="0"/>
        <c:majorTickMark val="out"/>
        <c:minorTickMark val="none"/>
        <c:tickLblPos val="nextTo"/>
        <c:crossAx val="89500672"/>
        <c:crosses val="autoZero"/>
        <c:crossBetween val="midCat"/>
      </c:valAx>
      <c:valAx>
        <c:axId val="89500672"/>
        <c:scaling>
          <c:orientation val="minMax"/>
          <c:min val="0"/>
        </c:scaling>
        <c:delete val="0"/>
        <c:axPos val="l"/>
        <c:majorGridlines/>
        <c:numFmt formatCode="0" sourceLinked="0"/>
        <c:majorTickMark val="out"/>
        <c:minorTickMark val="none"/>
        <c:tickLblPos val="nextTo"/>
        <c:crossAx val="89498752"/>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100</c:v>
                </c:pt>
              </c:numCache>
            </c:numRef>
          </c:xVal>
          <c:yVal>
            <c:numRef>
              <c:f>BRACT_Geom!$AC$13:$AC$37</c:f>
              <c:numCache>
                <c:formatCode>0.00</c:formatCode>
                <c:ptCount val="25"/>
                <c:pt idx="0">
                  <c:v>0</c:v>
                </c:pt>
                <c:pt idx="1">
                  <c:v>2</c:v>
                </c:pt>
              </c:numCache>
            </c:numRef>
          </c:yVal>
          <c:smooth val="0"/>
        </c:ser>
        <c:dLbls>
          <c:showLegendKey val="0"/>
          <c:showVal val="0"/>
          <c:showCatName val="0"/>
          <c:showSerName val="0"/>
          <c:showPercent val="0"/>
          <c:showBubbleSize val="0"/>
        </c:dLbls>
        <c:axId val="89532288"/>
        <c:axId val="89542656"/>
      </c:scatterChart>
      <c:valAx>
        <c:axId val="89532288"/>
        <c:scaling>
          <c:orientation val="minMax"/>
          <c:max val="100"/>
          <c:min val="0"/>
        </c:scaling>
        <c:delete val="0"/>
        <c:axPos val="b"/>
        <c:numFmt formatCode="0" sourceLinked="0"/>
        <c:majorTickMark val="out"/>
        <c:minorTickMark val="none"/>
        <c:tickLblPos val="nextTo"/>
        <c:crossAx val="89542656"/>
        <c:crosses val="autoZero"/>
        <c:crossBetween val="midCat"/>
      </c:valAx>
      <c:valAx>
        <c:axId val="89542656"/>
        <c:scaling>
          <c:orientation val="minMax"/>
          <c:min val="0"/>
        </c:scaling>
        <c:delete val="0"/>
        <c:axPos val="l"/>
        <c:majorGridlines/>
        <c:numFmt formatCode="0" sourceLinked="0"/>
        <c:majorTickMark val="out"/>
        <c:minorTickMark val="none"/>
        <c:tickLblPos val="nextTo"/>
        <c:crossAx val="89532288"/>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100</c:v>
                </c:pt>
              </c:numCache>
            </c:numRef>
          </c:xVal>
          <c:yVal>
            <c:numRef>
              <c:f>BRACT_Geom!$V$13:$V$37</c:f>
              <c:numCache>
                <c:formatCode>0.00</c:formatCode>
                <c:ptCount val="25"/>
                <c:pt idx="0">
                  <c:v>0</c:v>
                </c:pt>
                <c:pt idx="1">
                  <c:v>20</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100</c:v>
                </c:pt>
              </c:numCache>
            </c:numRef>
          </c:xVal>
          <c:yVal>
            <c:numRef>
              <c:f>BRACT_Geom!$X$13:$X$37</c:f>
              <c:numCache>
                <c:formatCode>0.00</c:formatCode>
                <c:ptCount val="25"/>
                <c:pt idx="0">
                  <c:v>0</c:v>
                </c:pt>
                <c:pt idx="1">
                  <c:v>20</c:v>
                </c:pt>
              </c:numCache>
            </c:numRef>
          </c:yVal>
          <c:smooth val="0"/>
        </c:ser>
        <c:dLbls>
          <c:showLegendKey val="0"/>
          <c:showVal val="0"/>
          <c:showCatName val="0"/>
          <c:showSerName val="0"/>
          <c:showPercent val="0"/>
          <c:showBubbleSize val="0"/>
        </c:dLbls>
        <c:axId val="89562496"/>
        <c:axId val="89572864"/>
      </c:scatterChart>
      <c:valAx>
        <c:axId val="89562496"/>
        <c:scaling>
          <c:orientation val="minMax"/>
          <c:max val="100"/>
          <c:min val="0"/>
        </c:scaling>
        <c:delete val="0"/>
        <c:axPos val="b"/>
        <c:numFmt formatCode="0" sourceLinked="0"/>
        <c:majorTickMark val="out"/>
        <c:minorTickMark val="none"/>
        <c:tickLblPos val="nextTo"/>
        <c:crossAx val="89572864"/>
        <c:crosses val="autoZero"/>
        <c:crossBetween val="midCat"/>
      </c:valAx>
      <c:valAx>
        <c:axId val="89572864"/>
        <c:scaling>
          <c:orientation val="minMax"/>
          <c:min val="0"/>
        </c:scaling>
        <c:delete val="0"/>
        <c:axPos val="l"/>
        <c:majorGridlines/>
        <c:numFmt formatCode="0" sourceLinked="0"/>
        <c:majorTickMark val="out"/>
        <c:minorTickMark val="none"/>
        <c:tickLblPos val="nextTo"/>
        <c:crossAx val="89562496"/>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15</c:v>
                </c:pt>
              </c:numCache>
            </c:numRef>
          </c:xVal>
          <c:yVal>
            <c:numRef>
              <c:f>BRACT_Geom!$G$13:$G$37</c:f>
              <c:numCache>
                <c:formatCode>0.00</c:formatCode>
                <c:ptCount val="25"/>
                <c:pt idx="0">
                  <c:v>0.1</c:v>
                </c:pt>
                <c:pt idx="1">
                  <c:v>1</c:v>
                </c:pt>
              </c:numCache>
            </c:numRef>
          </c:yVal>
          <c:smooth val="0"/>
        </c:ser>
        <c:dLbls>
          <c:showLegendKey val="0"/>
          <c:showVal val="0"/>
          <c:showCatName val="0"/>
          <c:showSerName val="0"/>
          <c:showPercent val="0"/>
          <c:showBubbleSize val="0"/>
        </c:dLbls>
        <c:axId val="89596672"/>
        <c:axId val="89598208"/>
      </c:scatterChart>
      <c:valAx>
        <c:axId val="89596672"/>
        <c:scaling>
          <c:orientation val="minMax"/>
          <c:min val="0"/>
        </c:scaling>
        <c:delete val="0"/>
        <c:axPos val="b"/>
        <c:numFmt formatCode="0" sourceLinked="0"/>
        <c:majorTickMark val="out"/>
        <c:minorTickMark val="none"/>
        <c:tickLblPos val="nextTo"/>
        <c:crossAx val="89598208"/>
        <c:crosses val="autoZero"/>
        <c:crossBetween val="midCat"/>
      </c:valAx>
      <c:valAx>
        <c:axId val="89598208"/>
        <c:scaling>
          <c:orientation val="minMax"/>
          <c:max val="1"/>
          <c:min val="0"/>
        </c:scaling>
        <c:delete val="0"/>
        <c:axPos val="l"/>
        <c:majorGridlines/>
        <c:numFmt formatCode="0.00" sourceLinked="0"/>
        <c:majorTickMark val="out"/>
        <c:minorTickMark val="none"/>
        <c:tickLblPos val="nextTo"/>
        <c:crossAx val="89596672"/>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15</c:v>
                </c:pt>
              </c:numCache>
            </c:numRef>
          </c:xVal>
          <c:yVal>
            <c:numRef>
              <c:f>BRACT_Geom!$AF$13:$AF$37</c:f>
              <c:numCache>
                <c:formatCode>0.00</c:formatCode>
                <c:ptCount val="25"/>
                <c:pt idx="0">
                  <c:v>0.5</c:v>
                </c:pt>
                <c:pt idx="1">
                  <c:v>1</c:v>
                </c:pt>
              </c:numCache>
            </c:numRef>
          </c:yVal>
          <c:smooth val="0"/>
        </c:ser>
        <c:dLbls>
          <c:showLegendKey val="0"/>
          <c:showVal val="0"/>
          <c:showCatName val="0"/>
          <c:showSerName val="0"/>
          <c:showPercent val="0"/>
          <c:showBubbleSize val="0"/>
        </c:dLbls>
        <c:axId val="89617920"/>
        <c:axId val="89619456"/>
      </c:scatterChart>
      <c:valAx>
        <c:axId val="89617920"/>
        <c:scaling>
          <c:orientation val="minMax"/>
          <c:min val="0"/>
        </c:scaling>
        <c:delete val="0"/>
        <c:axPos val="b"/>
        <c:numFmt formatCode="0" sourceLinked="0"/>
        <c:majorTickMark val="out"/>
        <c:minorTickMark val="none"/>
        <c:tickLblPos val="nextTo"/>
        <c:crossAx val="89619456"/>
        <c:crosses val="autoZero"/>
        <c:crossBetween val="midCat"/>
      </c:valAx>
      <c:valAx>
        <c:axId val="89619456"/>
        <c:scaling>
          <c:orientation val="minMax"/>
          <c:max val="1"/>
          <c:min val="0"/>
        </c:scaling>
        <c:delete val="0"/>
        <c:axPos val="l"/>
        <c:majorGridlines/>
        <c:numFmt formatCode="0.00" sourceLinked="0"/>
        <c:majorTickMark val="out"/>
        <c:minorTickMark val="none"/>
        <c:tickLblPos val="nextTo"/>
        <c:crossAx val="89617920"/>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15</c:v>
                </c:pt>
              </c:numCache>
            </c:numRef>
          </c:xVal>
          <c:yVal>
            <c:numRef>
              <c:f>BRACT_Geom!$AL$13:$AL$37</c:f>
              <c:numCache>
                <c:formatCode>0.00</c:formatCode>
                <c:ptCount val="25"/>
                <c:pt idx="0">
                  <c:v>0.5</c:v>
                </c:pt>
                <c:pt idx="1">
                  <c:v>1</c:v>
                </c:pt>
              </c:numCache>
            </c:numRef>
          </c:yVal>
          <c:smooth val="0"/>
        </c:ser>
        <c:dLbls>
          <c:showLegendKey val="0"/>
          <c:showVal val="0"/>
          <c:showCatName val="0"/>
          <c:showSerName val="0"/>
          <c:showPercent val="0"/>
          <c:showBubbleSize val="0"/>
        </c:dLbls>
        <c:axId val="89643264"/>
        <c:axId val="89681920"/>
      </c:scatterChart>
      <c:valAx>
        <c:axId val="89643264"/>
        <c:scaling>
          <c:orientation val="minMax"/>
          <c:min val="0"/>
        </c:scaling>
        <c:delete val="0"/>
        <c:axPos val="b"/>
        <c:numFmt formatCode="0" sourceLinked="0"/>
        <c:majorTickMark val="out"/>
        <c:minorTickMark val="none"/>
        <c:tickLblPos val="nextTo"/>
        <c:crossAx val="89681920"/>
        <c:crosses val="autoZero"/>
        <c:crossBetween val="midCat"/>
      </c:valAx>
      <c:valAx>
        <c:axId val="89681920"/>
        <c:scaling>
          <c:orientation val="minMax"/>
          <c:max val="1"/>
          <c:min val="0"/>
        </c:scaling>
        <c:delete val="0"/>
        <c:axPos val="l"/>
        <c:majorGridlines/>
        <c:numFmt formatCode="0.00" sourceLinked="0"/>
        <c:majorTickMark val="out"/>
        <c:minorTickMark val="none"/>
        <c:tickLblPos val="nextTo"/>
        <c:crossAx val="89643264"/>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40</c:v>
                </c:pt>
                <c:pt idx="2">
                  <c:v>100</c:v>
                </c:pt>
              </c:numCache>
            </c:numRef>
          </c:xVal>
          <c:yVal>
            <c:numRef>
              <c:f>SPIKELET_Prod!$Y$13:$Y$37</c:f>
              <c:numCache>
                <c:formatCode>0.00</c:formatCode>
                <c:ptCount val="25"/>
                <c:pt idx="0">
                  <c:v>10</c:v>
                </c:pt>
                <c:pt idx="1">
                  <c:v>10</c:v>
                </c:pt>
                <c:pt idx="2">
                  <c:v>2</c:v>
                </c:pt>
              </c:numCache>
            </c:numRef>
          </c:yVal>
          <c:smooth val="0"/>
        </c:ser>
        <c:dLbls>
          <c:showLegendKey val="0"/>
          <c:showVal val="0"/>
          <c:showCatName val="0"/>
          <c:showSerName val="0"/>
          <c:showPercent val="0"/>
          <c:showBubbleSize val="0"/>
        </c:dLbls>
        <c:axId val="89705856"/>
        <c:axId val="89949696"/>
      </c:scatterChart>
      <c:valAx>
        <c:axId val="89705856"/>
        <c:scaling>
          <c:orientation val="minMax"/>
          <c:max val="100"/>
          <c:min val="0"/>
        </c:scaling>
        <c:delete val="0"/>
        <c:axPos val="b"/>
        <c:numFmt formatCode="0" sourceLinked="0"/>
        <c:majorTickMark val="out"/>
        <c:minorTickMark val="none"/>
        <c:tickLblPos val="nextTo"/>
        <c:crossAx val="89949696"/>
        <c:crosses val="autoZero"/>
        <c:crossBetween val="midCat"/>
      </c:valAx>
      <c:valAx>
        <c:axId val="89949696"/>
        <c:scaling>
          <c:orientation val="minMax"/>
          <c:min val="0"/>
        </c:scaling>
        <c:delete val="0"/>
        <c:axPos val="l"/>
        <c:majorGridlines/>
        <c:numFmt formatCode="0.0" sourceLinked="0"/>
        <c:majorTickMark val="out"/>
        <c:minorTickMark val="none"/>
        <c:tickLblPos val="nextTo"/>
        <c:crossAx val="89705856"/>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40</c:v>
                </c:pt>
                <c:pt idx="2">
                  <c:v>100</c:v>
                </c:pt>
              </c:numCache>
            </c:numRef>
          </c:xVal>
          <c:yVal>
            <c:numRef>
              <c:f>SPIKELET_Prod!$Q$13:$Q$37</c:f>
              <c:numCache>
                <c:formatCode>0.00</c:formatCode>
                <c:ptCount val="25"/>
                <c:pt idx="0">
                  <c:v>5</c:v>
                </c:pt>
                <c:pt idx="1">
                  <c:v>5</c:v>
                </c:pt>
                <c:pt idx="2">
                  <c:v>5</c:v>
                </c:pt>
              </c:numCache>
            </c:numRef>
          </c:yVal>
          <c:smooth val="0"/>
        </c:ser>
        <c:ser>
          <c:idx val="1"/>
          <c:order val="1"/>
          <c:xVal>
            <c:numRef>
              <c:f>SPIKELET_Prod!$P$13:$P$37</c:f>
              <c:numCache>
                <c:formatCode>0.00</c:formatCode>
                <c:ptCount val="25"/>
                <c:pt idx="0">
                  <c:v>0</c:v>
                </c:pt>
                <c:pt idx="1">
                  <c:v>40</c:v>
                </c:pt>
                <c:pt idx="2">
                  <c:v>100</c:v>
                </c:pt>
              </c:numCache>
            </c:numRef>
          </c:xVal>
          <c:yVal>
            <c:numRef>
              <c:f>SPIKELET_Prod!$S$13:$S$37</c:f>
              <c:numCache>
                <c:formatCode>0.00</c:formatCode>
                <c:ptCount val="25"/>
                <c:pt idx="0">
                  <c:v>0.1</c:v>
                </c:pt>
                <c:pt idx="1">
                  <c:v>0.1</c:v>
                </c:pt>
                <c:pt idx="2">
                  <c:v>0.1</c:v>
                </c:pt>
              </c:numCache>
            </c:numRef>
          </c:yVal>
          <c:smooth val="0"/>
        </c:ser>
        <c:dLbls>
          <c:showLegendKey val="0"/>
          <c:showVal val="0"/>
          <c:showCatName val="0"/>
          <c:showSerName val="0"/>
          <c:showPercent val="0"/>
          <c:showBubbleSize val="0"/>
        </c:dLbls>
        <c:axId val="89970176"/>
        <c:axId val="89971712"/>
      </c:scatterChart>
      <c:valAx>
        <c:axId val="89970176"/>
        <c:scaling>
          <c:orientation val="minMax"/>
          <c:max val="100"/>
          <c:min val="0"/>
        </c:scaling>
        <c:delete val="0"/>
        <c:axPos val="b"/>
        <c:numFmt formatCode="0" sourceLinked="0"/>
        <c:majorTickMark val="out"/>
        <c:minorTickMark val="none"/>
        <c:tickLblPos val="nextTo"/>
        <c:crossAx val="89971712"/>
        <c:crosses val="autoZero"/>
        <c:crossBetween val="midCat"/>
      </c:valAx>
      <c:valAx>
        <c:axId val="89971712"/>
        <c:scaling>
          <c:orientation val="minMax"/>
          <c:min val="0"/>
        </c:scaling>
        <c:delete val="0"/>
        <c:axPos val="l"/>
        <c:majorGridlines/>
        <c:numFmt formatCode="0.00" sourceLinked="0"/>
        <c:majorTickMark val="out"/>
        <c:minorTickMark val="none"/>
        <c:tickLblPos val="nextTo"/>
        <c:crossAx val="89970176"/>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40</c:v>
                </c:pt>
                <c:pt idx="2">
                  <c:v>100</c:v>
                </c:pt>
              </c:numCache>
            </c:numRef>
          </c:xVal>
          <c:yVal>
            <c:numRef>
              <c:f>SPIKELET_Prod!$AG$13:$AG$37</c:f>
              <c:numCache>
                <c:formatCode>0.00</c:formatCode>
                <c:ptCount val="25"/>
                <c:pt idx="0">
                  <c:v>30</c:v>
                </c:pt>
                <c:pt idx="1">
                  <c:v>30</c:v>
                </c:pt>
                <c:pt idx="2">
                  <c:v>10</c:v>
                </c:pt>
              </c:numCache>
            </c:numRef>
          </c:yVal>
          <c:smooth val="0"/>
        </c:ser>
        <c:dLbls>
          <c:showLegendKey val="0"/>
          <c:showVal val="0"/>
          <c:showCatName val="0"/>
          <c:showSerName val="0"/>
          <c:showPercent val="0"/>
          <c:showBubbleSize val="0"/>
        </c:dLbls>
        <c:axId val="90126208"/>
        <c:axId val="90152960"/>
      </c:scatterChart>
      <c:valAx>
        <c:axId val="90126208"/>
        <c:scaling>
          <c:orientation val="minMax"/>
          <c:max val="100"/>
          <c:min val="0"/>
        </c:scaling>
        <c:delete val="0"/>
        <c:axPos val="b"/>
        <c:numFmt formatCode="0" sourceLinked="0"/>
        <c:majorTickMark val="out"/>
        <c:minorTickMark val="none"/>
        <c:tickLblPos val="nextTo"/>
        <c:crossAx val="90152960"/>
        <c:crosses val="autoZero"/>
        <c:crossBetween val="midCat"/>
      </c:valAx>
      <c:valAx>
        <c:axId val="90152960"/>
        <c:scaling>
          <c:orientation val="minMax"/>
          <c:min val="0"/>
        </c:scaling>
        <c:delete val="0"/>
        <c:axPos val="l"/>
        <c:majorGridlines/>
        <c:numFmt formatCode="0" sourceLinked="0"/>
        <c:majorTickMark val="out"/>
        <c:minorTickMark val="none"/>
        <c:tickLblPos val="nextTo"/>
        <c:crossAx val="90126208"/>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40</c:v>
                </c:pt>
                <c:pt idx="2">
                  <c:v>100</c:v>
                </c:pt>
              </c:numCache>
            </c:numRef>
          </c:xVal>
          <c:yVal>
            <c:numRef>
              <c:f>SPIKELET_Prod!$AM$13:$AM$37</c:f>
              <c:numCache>
                <c:formatCode>0.00</c:formatCode>
                <c:ptCount val="25"/>
                <c:pt idx="0">
                  <c:v>120</c:v>
                </c:pt>
                <c:pt idx="1">
                  <c:v>120</c:v>
                </c:pt>
                <c:pt idx="2">
                  <c:v>120</c:v>
                </c:pt>
              </c:numCache>
            </c:numRef>
          </c:yVal>
          <c:smooth val="0"/>
        </c:ser>
        <c:ser>
          <c:idx val="1"/>
          <c:order val="1"/>
          <c:xVal>
            <c:numRef>
              <c:f>SPIKELET_Prod!$AL$13:$AL$37</c:f>
              <c:numCache>
                <c:formatCode>0.00</c:formatCode>
                <c:ptCount val="25"/>
                <c:pt idx="0">
                  <c:v>0</c:v>
                </c:pt>
                <c:pt idx="1">
                  <c:v>40</c:v>
                </c:pt>
                <c:pt idx="2">
                  <c:v>100</c:v>
                </c:pt>
              </c:numCache>
            </c:numRef>
          </c:xVal>
          <c:yVal>
            <c:numRef>
              <c:f>SPIKELET_Prod!$AO$13:$AO$37</c:f>
              <c:numCache>
                <c:formatCode>0.00</c:formatCode>
                <c:ptCount val="25"/>
                <c:pt idx="0">
                  <c:v>80</c:v>
                </c:pt>
                <c:pt idx="1">
                  <c:v>80</c:v>
                </c:pt>
                <c:pt idx="2">
                  <c:v>30</c:v>
                </c:pt>
              </c:numCache>
            </c:numRef>
          </c:yVal>
          <c:smooth val="0"/>
        </c:ser>
        <c:dLbls>
          <c:showLegendKey val="0"/>
          <c:showVal val="0"/>
          <c:showCatName val="0"/>
          <c:showSerName val="0"/>
          <c:showPercent val="0"/>
          <c:showBubbleSize val="0"/>
        </c:dLbls>
        <c:axId val="90165248"/>
        <c:axId val="90166784"/>
      </c:scatterChart>
      <c:valAx>
        <c:axId val="90165248"/>
        <c:scaling>
          <c:orientation val="minMax"/>
          <c:max val="100"/>
          <c:min val="0"/>
        </c:scaling>
        <c:delete val="0"/>
        <c:axPos val="b"/>
        <c:numFmt formatCode="0" sourceLinked="0"/>
        <c:majorTickMark val="out"/>
        <c:minorTickMark val="none"/>
        <c:tickLblPos val="nextTo"/>
        <c:crossAx val="90166784"/>
        <c:crosses val="autoZero"/>
        <c:crossBetween val="midCat"/>
      </c:valAx>
      <c:valAx>
        <c:axId val="90166784"/>
        <c:scaling>
          <c:orientation val="minMax"/>
          <c:min val="0"/>
        </c:scaling>
        <c:delete val="0"/>
        <c:axPos val="l"/>
        <c:majorGridlines/>
        <c:numFmt formatCode="0.0" sourceLinked="0"/>
        <c:majorTickMark val="out"/>
        <c:minorTickMark val="none"/>
        <c:tickLblPos val="nextTo"/>
        <c:crossAx val="90165248"/>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numCache>
            </c:numRef>
          </c:xVal>
          <c:yVal>
            <c:numRef>
              <c:f>SPEAR!$N$13:$N$37</c:f>
              <c:numCache>
                <c:formatCode>0.00</c:formatCode>
                <c:ptCount val="25"/>
                <c:pt idx="0">
                  <c:v>3</c:v>
                </c:pt>
              </c:numCache>
            </c:numRef>
          </c:yVal>
          <c:smooth val="0"/>
        </c:ser>
        <c:dLbls>
          <c:showLegendKey val="0"/>
          <c:showVal val="0"/>
          <c:showCatName val="0"/>
          <c:showSerName val="0"/>
          <c:showPercent val="0"/>
          <c:showBubbleSize val="0"/>
        </c:dLbls>
        <c:axId val="85291392"/>
        <c:axId val="85293312"/>
      </c:scatterChart>
      <c:valAx>
        <c:axId val="85291392"/>
        <c:scaling>
          <c:orientation val="minMax"/>
        </c:scaling>
        <c:delete val="0"/>
        <c:axPos val="b"/>
        <c:numFmt formatCode="0" sourceLinked="0"/>
        <c:majorTickMark val="out"/>
        <c:minorTickMark val="none"/>
        <c:tickLblPos val="nextTo"/>
        <c:crossAx val="85293312"/>
        <c:crosses val="autoZero"/>
        <c:crossBetween val="midCat"/>
      </c:valAx>
      <c:valAx>
        <c:axId val="85293312"/>
        <c:scaling>
          <c:orientation val="minMax"/>
          <c:min val="0"/>
        </c:scaling>
        <c:delete val="0"/>
        <c:axPos val="l"/>
        <c:majorGridlines/>
        <c:numFmt formatCode="0" sourceLinked="0"/>
        <c:majorTickMark val="out"/>
        <c:minorTickMark val="none"/>
        <c:tickLblPos val="nextTo"/>
        <c:crossAx val="85291392"/>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40</c:v>
                </c:pt>
                <c:pt idx="2">
                  <c:v>100</c:v>
                </c:pt>
              </c:numCache>
            </c:numRef>
          </c:xVal>
          <c:yVal>
            <c:numRef>
              <c:f>SPIKELET_Prod!$AC$13:$AC$37</c:f>
              <c:numCache>
                <c:formatCode>0.00</c:formatCode>
                <c:ptCount val="25"/>
                <c:pt idx="0">
                  <c:v>180</c:v>
                </c:pt>
                <c:pt idx="1">
                  <c:v>180</c:v>
                </c:pt>
                <c:pt idx="2">
                  <c:v>180</c:v>
                </c:pt>
              </c:numCache>
            </c:numRef>
          </c:yVal>
          <c:smooth val="0"/>
        </c:ser>
        <c:dLbls>
          <c:showLegendKey val="0"/>
          <c:showVal val="0"/>
          <c:showCatName val="0"/>
          <c:showSerName val="0"/>
          <c:showPercent val="0"/>
          <c:showBubbleSize val="0"/>
        </c:dLbls>
        <c:axId val="90259840"/>
        <c:axId val="90261760"/>
      </c:scatterChart>
      <c:valAx>
        <c:axId val="90259840"/>
        <c:scaling>
          <c:orientation val="minMax"/>
          <c:max val="100"/>
          <c:min val="0"/>
        </c:scaling>
        <c:delete val="0"/>
        <c:axPos val="b"/>
        <c:numFmt formatCode="0" sourceLinked="0"/>
        <c:majorTickMark val="out"/>
        <c:minorTickMark val="none"/>
        <c:tickLblPos val="nextTo"/>
        <c:crossAx val="90261760"/>
        <c:crosses val="autoZero"/>
        <c:crossBetween val="midCat"/>
      </c:valAx>
      <c:valAx>
        <c:axId val="90261760"/>
        <c:scaling>
          <c:orientation val="minMax"/>
          <c:min val="0"/>
        </c:scaling>
        <c:delete val="0"/>
        <c:axPos val="l"/>
        <c:majorGridlines/>
        <c:numFmt formatCode="0" sourceLinked="0"/>
        <c:majorTickMark val="out"/>
        <c:minorTickMark val="none"/>
        <c:tickLblPos val="nextTo"/>
        <c:crossAx val="90259840"/>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30</c:v>
                </c:pt>
              </c:numCache>
            </c:numRef>
          </c:xVal>
          <c:yVal>
            <c:numRef>
              <c:f>SPIKELET_Prod!$I$13:$I$37</c:f>
              <c:numCache>
                <c:formatCode>0</c:formatCode>
                <c:ptCount val="25"/>
                <c:pt idx="0">
                  <c:v>60</c:v>
                </c:pt>
                <c:pt idx="1">
                  <c:v>60</c:v>
                </c:pt>
              </c:numCache>
            </c:numRef>
          </c:yVal>
          <c:smooth val="0"/>
        </c:ser>
        <c:dLbls>
          <c:showLegendKey val="0"/>
          <c:showVal val="0"/>
          <c:showCatName val="0"/>
          <c:showSerName val="0"/>
          <c:showPercent val="0"/>
          <c:showBubbleSize val="0"/>
        </c:dLbls>
        <c:axId val="90277760"/>
        <c:axId val="90279296"/>
      </c:scatterChart>
      <c:valAx>
        <c:axId val="90277760"/>
        <c:scaling>
          <c:orientation val="minMax"/>
          <c:min val="0"/>
        </c:scaling>
        <c:delete val="0"/>
        <c:axPos val="b"/>
        <c:numFmt formatCode="0" sourceLinked="0"/>
        <c:majorTickMark val="out"/>
        <c:minorTickMark val="none"/>
        <c:tickLblPos val="nextTo"/>
        <c:crossAx val="90279296"/>
        <c:crosses val="autoZero"/>
        <c:crossBetween val="midCat"/>
      </c:valAx>
      <c:valAx>
        <c:axId val="90279296"/>
        <c:scaling>
          <c:orientation val="minMax"/>
          <c:min val="0"/>
        </c:scaling>
        <c:delete val="0"/>
        <c:axPos val="l"/>
        <c:majorGridlines/>
        <c:numFmt formatCode="0" sourceLinked="0"/>
        <c:majorTickMark val="out"/>
        <c:minorTickMark val="none"/>
        <c:tickLblPos val="nextTo"/>
        <c:crossAx val="90277760"/>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40</c:v>
                </c:pt>
                <c:pt idx="2">
                  <c:v>100</c:v>
                </c:pt>
              </c:numCache>
            </c:numRef>
          </c:xVal>
          <c:yVal>
            <c:numRef>
              <c:f>SPIKELET_Geom!$F$13:$F$37</c:f>
              <c:numCache>
                <c:formatCode>0.00</c:formatCode>
                <c:ptCount val="25"/>
                <c:pt idx="0">
                  <c:v>1</c:v>
                </c:pt>
                <c:pt idx="1">
                  <c:v>1</c:v>
                </c:pt>
                <c:pt idx="2">
                  <c:v>0.6</c:v>
                </c:pt>
              </c:numCache>
            </c:numRef>
          </c:yVal>
          <c:smooth val="0"/>
        </c:ser>
        <c:dLbls>
          <c:showLegendKey val="0"/>
          <c:showVal val="0"/>
          <c:showCatName val="0"/>
          <c:showSerName val="0"/>
          <c:showPercent val="0"/>
          <c:showBubbleSize val="0"/>
        </c:dLbls>
        <c:axId val="90307200"/>
        <c:axId val="90374912"/>
      </c:scatterChart>
      <c:valAx>
        <c:axId val="90307200"/>
        <c:scaling>
          <c:orientation val="minMax"/>
          <c:max val="100"/>
          <c:min val="0"/>
        </c:scaling>
        <c:delete val="0"/>
        <c:axPos val="b"/>
        <c:numFmt formatCode="0" sourceLinked="0"/>
        <c:majorTickMark val="out"/>
        <c:minorTickMark val="none"/>
        <c:tickLblPos val="nextTo"/>
        <c:crossAx val="90374912"/>
        <c:crosses val="autoZero"/>
        <c:crossBetween val="midCat"/>
      </c:valAx>
      <c:valAx>
        <c:axId val="90374912"/>
        <c:scaling>
          <c:orientation val="minMax"/>
          <c:max val="1"/>
          <c:min val="0"/>
        </c:scaling>
        <c:delete val="0"/>
        <c:axPos val="l"/>
        <c:majorGridlines/>
        <c:numFmt formatCode="0.0" sourceLinked="0"/>
        <c:majorTickMark val="out"/>
        <c:minorTickMark val="none"/>
        <c:tickLblPos val="nextTo"/>
        <c:crossAx val="90307200"/>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40</c:v>
                </c:pt>
                <c:pt idx="2">
                  <c:v>100</c:v>
                </c:pt>
              </c:numCache>
            </c:numRef>
          </c:xVal>
          <c:yVal>
            <c:numRef>
              <c:f>SPIKELET_Geom!$N$13:$N$37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90381696"/>
        <c:axId val="90387968"/>
      </c:scatterChart>
      <c:valAx>
        <c:axId val="90381696"/>
        <c:scaling>
          <c:orientation val="minMax"/>
          <c:max val="100"/>
          <c:min val="0"/>
        </c:scaling>
        <c:delete val="0"/>
        <c:axPos val="b"/>
        <c:numFmt formatCode="0" sourceLinked="0"/>
        <c:majorTickMark val="out"/>
        <c:minorTickMark val="none"/>
        <c:tickLblPos val="nextTo"/>
        <c:crossAx val="90387968"/>
        <c:crosses val="autoZero"/>
        <c:crossBetween val="midCat"/>
      </c:valAx>
      <c:valAx>
        <c:axId val="90387968"/>
        <c:scaling>
          <c:orientation val="minMax"/>
          <c:max val="1"/>
          <c:min val="0"/>
        </c:scaling>
        <c:delete val="0"/>
        <c:axPos val="l"/>
        <c:majorGridlines/>
        <c:numFmt formatCode="0.0" sourceLinked="0"/>
        <c:majorTickMark val="out"/>
        <c:minorTickMark val="none"/>
        <c:tickLblPos val="nextTo"/>
        <c:crossAx val="90381696"/>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90407296"/>
        <c:axId val="90409216"/>
      </c:scatterChart>
      <c:valAx>
        <c:axId val="90407296"/>
        <c:scaling>
          <c:orientation val="minMax"/>
          <c:max val="100"/>
          <c:min val="0"/>
        </c:scaling>
        <c:delete val="0"/>
        <c:axPos val="b"/>
        <c:numFmt formatCode="0" sourceLinked="0"/>
        <c:majorTickMark val="out"/>
        <c:minorTickMark val="none"/>
        <c:tickLblPos val="nextTo"/>
        <c:crossAx val="90409216"/>
        <c:crosses val="autoZero"/>
        <c:crossBetween val="midCat"/>
      </c:valAx>
      <c:valAx>
        <c:axId val="90409216"/>
        <c:scaling>
          <c:orientation val="minMax"/>
          <c:max val="1"/>
          <c:min val="0"/>
        </c:scaling>
        <c:delete val="0"/>
        <c:axPos val="l"/>
        <c:majorGridlines/>
        <c:numFmt formatCode="0.0" sourceLinked="0"/>
        <c:majorTickMark val="out"/>
        <c:minorTickMark val="none"/>
        <c:tickLblPos val="nextTo"/>
        <c:crossAx val="90407296"/>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40</c:v>
                </c:pt>
                <c:pt idx="2">
                  <c:v>100</c:v>
                </c:pt>
              </c:numCache>
            </c:numRef>
          </c:xVal>
          <c:yVal>
            <c:numRef>
              <c:f>SPIKELET_Geom!$T$13:$T$37</c:f>
              <c:numCache>
                <c:formatCode>0.00</c:formatCode>
                <c:ptCount val="25"/>
                <c:pt idx="0">
                  <c:v>10000</c:v>
                </c:pt>
                <c:pt idx="1">
                  <c:v>10000</c:v>
                </c:pt>
                <c:pt idx="2">
                  <c:v>10000</c:v>
                </c:pt>
              </c:numCache>
            </c:numRef>
          </c:yVal>
          <c:smooth val="0"/>
        </c:ser>
        <c:ser>
          <c:idx val="1"/>
          <c:order val="1"/>
          <c:xVal>
            <c:numRef>
              <c:f>SPIKELET_Geom!$S$13:$S$37</c:f>
              <c:numCache>
                <c:formatCode>0.00</c:formatCode>
                <c:ptCount val="25"/>
                <c:pt idx="0">
                  <c:v>0</c:v>
                </c:pt>
                <c:pt idx="1">
                  <c:v>40</c:v>
                </c:pt>
                <c:pt idx="2">
                  <c:v>100</c:v>
                </c:pt>
              </c:numCache>
            </c:numRef>
          </c:xVal>
          <c:yVal>
            <c:numRef>
              <c:f>SPIKELET_Geom!$U$13:$U$37</c:f>
              <c:numCache>
                <c:formatCode>0.00</c:formatCode>
                <c:ptCount val="25"/>
                <c:pt idx="0">
                  <c:v>1000</c:v>
                </c:pt>
                <c:pt idx="1">
                  <c:v>1000</c:v>
                </c:pt>
                <c:pt idx="2">
                  <c:v>1000</c:v>
                </c:pt>
              </c:numCache>
            </c:numRef>
          </c:yVal>
          <c:smooth val="0"/>
        </c:ser>
        <c:dLbls>
          <c:showLegendKey val="0"/>
          <c:showVal val="0"/>
          <c:showCatName val="0"/>
          <c:showSerName val="0"/>
          <c:showPercent val="0"/>
          <c:showBubbleSize val="0"/>
        </c:dLbls>
        <c:axId val="90441984"/>
        <c:axId val="90451968"/>
      </c:scatterChart>
      <c:valAx>
        <c:axId val="90441984"/>
        <c:scaling>
          <c:orientation val="minMax"/>
          <c:max val="100"/>
          <c:min val="0"/>
        </c:scaling>
        <c:delete val="0"/>
        <c:axPos val="b"/>
        <c:numFmt formatCode="0" sourceLinked="0"/>
        <c:majorTickMark val="out"/>
        <c:minorTickMark val="none"/>
        <c:tickLblPos val="nextTo"/>
        <c:crossAx val="90451968"/>
        <c:crosses val="autoZero"/>
        <c:crossBetween val="midCat"/>
      </c:valAx>
      <c:valAx>
        <c:axId val="90451968"/>
        <c:scaling>
          <c:orientation val="minMax"/>
          <c:min val="0"/>
        </c:scaling>
        <c:delete val="0"/>
        <c:axPos val="l"/>
        <c:majorGridlines/>
        <c:numFmt formatCode="0" sourceLinked="0"/>
        <c:majorTickMark val="out"/>
        <c:minorTickMark val="none"/>
        <c:tickLblPos val="nextTo"/>
        <c:crossAx val="90441984"/>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numCache>
            </c:numRef>
          </c:xVal>
          <c:yVal>
            <c:numRef>
              <c:f>SPIKELET_Geom!$Z$13:$Z$37</c:f>
              <c:numCache>
                <c:formatCode>0.00</c:formatCode>
                <c:ptCount val="25"/>
                <c:pt idx="0">
                  <c:v>40</c:v>
                </c:pt>
              </c:numCache>
            </c:numRef>
          </c:yVal>
          <c:smooth val="0"/>
        </c:ser>
        <c:dLbls>
          <c:showLegendKey val="0"/>
          <c:showVal val="0"/>
          <c:showCatName val="0"/>
          <c:showSerName val="0"/>
          <c:showPercent val="0"/>
          <c:showBubbleSize val="0"/>
        </c:dLbls>
        <c:axId val="90475136"/>
        <c:axId val="90477312"/>
      </c:scatterChart>
      <c:valAx>
        <c:axId val="90475136"/>
        <c:scaling>
          <c:orientation val="minMax"/>
          <c:max val="100"/>
          <c:min val="0"/>
        </c:scaling>
        <c:delete val="0"/>
        <c:axPos val="b"/>
        <c:numFmt formatCode="0" sourceLinked="0"/>
        <c:majorTickMark val="out"/>
        <c:minorTickMark val="none"/>
        <c:tickLblPos val="nextTo"/>
        <c:crossAx val="90477312"/>
        <c:crosses val="autoZero"/>
        <c:crossBetween val="midCat"/>
      </c:valAx>
      <c:valAx>
        <c:axId val="90477312"/>
        <c:scaling>
          <c:orientation val="minMax"/>
          <c:min val="0"/>
        </c:scaling>
        <c:delete val="0"/>
        <c:axPos val="l"/>
        <c:majorGridlines/>
        <c:numFmt formatCode="0" sourceLinked="0"/>
        <c:majorTickMark val="out"/>
        <c:minorTickMark val="none"/>
        <c:tickLblPos val="nextTo"/>
        <c:crossAx val="90475136"/>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40</c:v>
                </c:pt>
                <c:pt idx="2">
                  <c:v>100</c:v>
                </c:pt>
              </c:numCache>
            </c:numRef>
          </c:xVal>
          <c:yVal>
            <c:numRef>
              <c:f>FEMALE_FLOWER_Prod!$N$13:$N$37</c:f>
              <c:numCache>
                <c:formatCode>0.00</c:formatCode>
                <c:ptCount val="25"/>
                <c:pt idx="0">
                  <c:v>1</c:v>
                </c:pt>
                <c:pt idx="1">
                  <c:v>0.2</c:v>
                </c:pt>
                <c:pt idx="2">
                  <c:v>0.1</c:v>
                </c:pt>
              </c:numCache>
            </c:numRef>
          </c:yVal>
          <c:smooth val="0"/>
        </c:ser>
        <c:ser>
          <c:idx val="1"/>
          <c:order val="1"/>
          <c:xVal>
            <c:numRef>
              <c:f>FEMALE_FLOWER_Prod!$M$13:$M$37</c:f>
              <c:numCache>
                <c:formatCode>0.00</c:formatCode>
                <c:ptCount val="25"/>
                <c:pt idx="0">
                  <c:v>0</c:v>
                </c:pt>
                <c:pt idx="1">
                  <c:v>40</c:v>
                </c:pt>
                <c:pt idx="2">
                  <c:v>100</c:v>
                </c:pt>
              </c:numCache>
            </c:numRef>
          </c:xVal>
          <c:yVal>
            <c:numRef>
              <c:f>FEMALE_FLOWER_Prod!$P$13:$P$37</c:f>
              <c:numCache>
                <c:formatCode>0.00</c:formatCode>
                <c:ptCount val="25"/>
                <c:pt idx="0">
                  <c:v>1</c:v>
                </c:pt>
                <c:pt idx="1">
                  <c:v>0.1</c:v>
                </c:pt>
                <c:pt idx="2">
                  <c:v>0.1</c:v>
                </c:pt>
              </c:numCache>
            </c:numRef>
          </c:yVal>
          <c:smooth val="0"/>
        </c:ser>
        <c:dLbls>
          <c:showLegendKey val="0"/>
          <c:showVal val="0"/>
          <c:showCatName val="0"/>
          <c:showSerName val="0"/>
          <c:showPercent val="0"/>
          <c:showBubbleSize val="0"/>
        </c:dLbls>
        <c:axId val="90560000"/>
        <c:axId val="90561536"/>
      </c:scatterChart>
      <c:valAx>
        <c:axId val="90560000"/>
        <c:scaling>
          <c:orientation val="minMax"/>
          <c:max val="100"/>
          <c:min val="0"/>
        </c:scaling>
        <c:delete val="0"/>
        <c:axPos val="b"/>
        <c:numFmt formatCode="0" sourceLinked="0"/>
        <c:majorTickMark val="out"/>
        <c:minorTickMark val="none"/>
        <c:tickLblPos val="nextTo"/>
        <c:crossAx val="90561536"/>
        <c:crosses val="autoZero"/>
        <c:crossBetween val="midCat"/>
      </c:valAx>
      <c:valAx>
        <c:axId val="90561536"/>
        <c:scaling>
          <c:orientation val="minMax"/>
          <c:min val="0"/>
        </c:scaling>
        <c:delete val="0"/>
        <c:axPos val="l"/>
        <c:majorGridlines/>
        <c:numFmt formatCode="0.0" sourceLinked="0"/>
        <c:majorTickMark val="out"/>
        <c:minorTickMark val="none"/>
        <c:tickLblPos val="nextTo"/>
        <c:crossAx val="90560000"/>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60</c:v>
                </c:pt>
                <c:pt idx="2">
                  <c:v>100</c:v>
                </c:pt>
              </c:numCache>
            </c:numRef>
          </c:xVal>
          <c:yVal>
            <c:numRef>
              <c:f>FEMALE_FLOWER_Prod!$Z$13:$Z$37</c:f>
              <c:numCache>
                <c:formatCode>0.00</c:formatCode>
                <c:ptCount val="25"/>
                <c:pt idx="0">
                  <c:v>60</c:v>
                </c:pt>
                <c:pt idx="1">
                  <c:v>60</c:v>
                </c:pt>
                <c:pt idx="2">
                  <c:v>30</c:v>
                </c:pt>
              </c:numCache>
            </c:numRef>
          </c:yVal>
          <c:smooth val="0"/>
        </c:ser>
        <c:dLbls>
          <c:showLegendKey val="0"/>
          <c:showVal val="0"/>
          <c:showCatName val="0"/>
          <c:showSerName val="0"/>
          <c:showPercent val="0"/>
          <c:showBubbleSize val="0"/>
        </c:dLbls>
        <c:axId val="90654592"/>
        <c:axId val="90656768"/>
      </c:scatterChart>
      <c:valAx>
        <c:axId val="90654592"/>
        <c:scaling>
          <c:orientation val="minMax"/>
          <c:max val="100"/>
          <c:min val="0"/>
        </c:scaling>
        <c:delete val="0"/>
        <c:axPos val="b"/>
        <c:numFmt formatCode="0" sourceLinked="0"/>
        <c:majorTickMark val="out"/>
        <c:minorTickMark val="none"/>
        <c:tickLblPos val="nextTo"/>
        <c:crossAx val="90656768"/>
        <c:crosses val="autoZero"/>
        <c:crossBetween val="midCat"/>
      </c:valAx>
      <c:valAx>
        <c:axId val="90656768"/>
        <c:scaling>
          <c:orientation val="minMax"/>
          <c:min val="0"/>
        </c:scaling>
        <c:delete val="0"/>
        <c:axPos val="l"/>
        <c:majorGridlines/>
        <c:numFmt formatCode="0" sourceLinked="0"/>
        <c:majorTickMark val="out"/>
        <c:minorTickMark val="none"/>
        <c:tickLblPos val="nextTo"/>
        <c:crossAx val="90654592"/>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numCache>
            </c:numRef>
          </c:xVal>
          <c:yVal>
            <c:numRef>
              <c:f>FEMALE_FLOWER_Prod!$V$13:$V$37</c:f>
              <c:numCache>
                <c:formatCode>0.00</c:formatCode>
                <c:ptCount val="25"/>
                <c:pt idx="0">
                  <c:v>137</c:v>
                </c:pt>
              </c:numCache>
            </c:numRef>
          </c:yVal>
          <c:smooth val="0"/>
        </c:ser>
        <c:dLbls>
          <c:showLegendKey val="0"/>
          <c:showVal val="0"/>
          <c:showCatName val="0"/>
          <c:showSerName val="0"/>
          <c:showPercent val="0"/>
          <c:showBubbleSize val="0"/>
        </c:dLbls>
        <c:axId val="90667648"/>
        <c:axId val="90678016"/>
      </c:scatterChart>
      <c:valAx>
        <c:axId val="90667648"/>
        <c:scaling>
          <c:orientation val="minMax"/>
          <c:max val="100"/>
          <c:min val="0"/>
        </c:scaling>
        <c:delete val="0"/>
        <c:axPos val="b"/>
        <c:numFmt formatCode="0" sourceLinked="0"/>
        <c:majorTickMark val="out"/>
        <c:minorTickMark val="none"/>
        <c:tickLblPos val="nextTo"/>
        <c:crossAx val="90678016"/>
        <c:crosses val="autoZero"/>
        <c:crossBetween val="midCat"/>
      </c:valAx>
      <c:valAx>
        <c:axId val="90678016"/>
        <c:scaling>
          <c:orientation val="minMax"/>
          <c:min val="0"/>
        </c:scaling>
        <c:delete val="0"/>
        <c:axPos val="l"/>
        <c:majorGridlines/>
        <c:numFmt formatCode="0" sourceLinked="0"/>
        <c:majorTickMark val="out"/>
        <c:minorTickMark val="none"/>
        <c:tickLblPos val="nextTo"/>
        <c:crossAx val="90667648"/>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10</c:v>
                </c:pt>
                <c:pt idx="2">
                  <c:v>20</c:v>
                </c:pt>
                <c:pt idx="3">
                  <c:v>30</c:v>
                </c:pt>
                <c:pt idx="4">
                  <c:v>40</c:v>
                </c:pt>
                <c:pt idx="5">
                  <c:v>50</c:v>
                </c:pt>
              </c:numCache>
            </c:numRef>
          </c:xVal>
          <c:yVal>
            <c:numRef>
              <c:f>FROND_Prod!$T$13:$T$37</c:f>
              <c:numCache>
                <c:formatCode>0.00</c:formatCode>
                <c:ptCount val="25"/>
                <c:pt idx="0">
                  <c:v>0.1</c:v>
                </c:pt>
                <c:pt idx="1">
                  <c:v>0.1</c:v>
                </c:pt>
                <c:pt idx="2">
                  <c:v>0.2</c:v>
                </c:pt>
                <c:pt idx="3">
                  <c:v>0.4</c:v>
                </c:pt>
                <c:pt idx="4">
                  <c:v>0.6</c:v>
                </c:pt>
                <c:pt idx="5">
                  <c:v>1</c:v>
                </c:pt>
              </c:numCache>
            </c:numRef>
          </c:yVal>
          <c:smooth val="0"/>
        </c:ser>
        <c:dLbls>
          <c:showLegendKey val="0"/>
          <c:showVal val="0"/>
          <c:showCatName val="0"/>
          <c:showSerName val="0"/>
          <c:showPercent val="0"/>
          <c:showBubbleSize val="0"/>
        </c:dLbls>
        <c:axId val="85371136"/>
        <c:axId val="85372928"/>
      </c:scatterChart>
      <c:valAx>
        <c:axId val="85371136"/>
        <c:scaling>
          <c:orientation val="minMax"/>
          <c:min val="0"/>
        </c:scaling>
        <c:delete val="0"/>
        <c:axPos val="b"/>
        <c:numFmt formatCode="0" sourceLinked="0"/>
        <c:majorTickMark val="out"/>
        <c:minorTickMark val="none"/>
        <c:tickLblPos val="nextTo"/>
        <c:crossAx val="85372928"/>
        <c:crosses val="autoZero"/>
        <c:crossBetween val="midCat"/>
      </c:valAx>
      <c:valAx>
        <c:axId val="85372928"/>
        <c:scaling>
          <c:orientation val="minMax"/>
          <c:min val="0"/>
        </c:scaling>
        <c:delete val="0"/>
        <c:axPos val="l"/>
        <c:majorGridlines/>
        <c:numFmt formatCode="0.00" sourceLinked="0"/>
        <c:majorTickMark val="out"/>
        <c:minorTickMark val="none"/>
        <c:tickLblPos val="nextTo"/>
        <c:crossAx val="85371136"/>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40</c:v>
                </c:pt>
                <c:pt idx="2">
                  <c:v>100</c:v>
                </c:pt>
              </c:numCache>
            </c:numRef>
          </c:xVal>
          <c:yVal>
            <c:numRef>
              <c:f>FEMALE_FLOWER_Prod!$H$13:$H$37</c:f>
              <c:numCache>
                <c:formatCode>0.00</c:formatCode>
                <c:ptCount val="25"/>
                <c:pt idx="0">
                  <c:v>100</c:v>
                </c:pt>
                <c:pt idx="1">
                  <c:v>50</c:v>
                </c:pt>
                <c:pt idx="2">
                  <c:v>25</c:v>
                </c:pt>
              </c:numCache>
            </c:numRef>
          </c:yVal>
          <c:smooth val="0"/>
        </c:ser>
        <c:ser>
          <c:idx val="1"/>
          <c:order val="1"/>
          <c:xVal>
            <c:numRef>
              <c:f>FEMALE_FLOWER_Prod!$G$13:$G$37</c:f>
              <c:numCache>
                <c:formatCode>0.00</c:formatCode>
                <c:ptCount val="25"/>
                <c:pt idx="0">
                  <c:v>0</c:v>
                </c:pt>
                <c:pt idx="1">
                  <c:v>40</c:v>
                </c:pt>
                <c:pt idx="2">
                  <c:v>100</c:v>
                </c:pt>
              </c:numCache>
            </c:numRef>
          </c:xVal>
          <c:yVal>
            <c:numRef>
              <c:f>FEMALE_FLOWER_Prod!$I$13:$I$37</c:f>
              <c:numCache>
                <c:formatCode>0.00</c:formatCode>
                <c:ptCount val="25"/>
                <c:pt idx="0">
                  <c:v>0</c:v>
                </c:pt>
                <c:pt idx="1">
                  <c:v>50</c:v>
                </c:pt>
                <c:pt idx="2">
                  <c:v>50</c:v>
                </c:pt>
              </c:numCache>
            </c:numRef>
          </c:yVal>
          <c:smooth val="0"/>
        </c:ser>
        <c:ser>
          <c:idx val="2"/>
          <c:order val="2"/>
          <c:xVal>
            <c:numRef>
              <c:f>FEMALE_FLOWER_Prod!$G$13:$G$37</c:f>
              <c:numCache>
                <c:formatCode>0.00</c:formatCode>
                <c:ptCount val="25"/>
                <c:pt idx="0">
                  <c:v>0</c:v>
                </c:pt>
                <c:pt idx="1">
                  <c:v>40</c:v>
                </c:pt>
                <c:pt idx="2">
                  <c:v>100</c:v>
                </c:pt>
              </c:numCache>
            </c:numRef>
          </c:xVal>
          <c:yVal>
            <c:numRef>
              <c:f>FEMALE_FLOWER_Prod!$J$13:$J$37</c:f>
              <c:numCache>
                <c:formatCode>0.00</c:formatCode>
                <c:ptCount val="25"/>
                <c:pt idx="0">
                  <c:v>0</c:v>
                </c:pt>
                <c:pt idx="1">
                  <c:v>0</c:v>
                </c:pt>
                <c:pt idx="2">
                  <c:v>25</c:v>
                </c:pt>
              </c:numCache>
            </c:numRef>
          </c:yVal>
          <c:smooth val="0"/>
        </c:ser>
        <c:ser>
          <c:idx val="3"/>
          <c:order val="3"/>
          <c:xVal>
            <c:numRef>
              <c:f>FEMALE_FLOWER_Prod!$G$13:$G$37</c:f>
              <c:numCache>
                <c:formatCode>0.00</c:formatCode>
                <c:ptCount val="25"/>
                <c:pt idx="0">
                  <c:v>0</c:v>
                </c:pt>
                <c:pt idx="1">
                  <c:v>40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90708224"/>
        <c:axId val="90718208"/>
      </c:scatterChart>
      <c:valAx>
        <c:axId val="90708224"/>
        <c:scaling>
          <c:orientation val="minMax"/>
          <c:max val="100"/>
          <c:min val="0"/>
        </c:scaling>
        <c:delete val="0"/>
        <c:axPos val="b"/>
        <c:numFmt formatCode="0" sourceLinked="0"/>
        <c:majorTickMark val="out"/>
        <c:minorTickMark val="none"/>
        <c:tickLblPos val="nextTo"/>
        <c:crossAx val="90718208"/>
        <c:crosses val="autoZero"/>
        <c:crossBetween val="midCat"/>
      </c:valAx>
      <c:valAx>
        <c:axId val="90718208"/>
        <c:scaling>
          <c:orientation val="minMax"/>
          <c:max val="100"/>
          <c:min val="0"/>
        </c:scaling>
        <c:delete val="0"/>
        <c:axPos val="l"/>
        <c:majorGridlines/>
        <c:numFmt formatCode="0" sourceLinked="0"/>
        <c:majorTickMark val="out"/>
        <c:minorTickMark val="none"/>
        <c:tickLblPos val="nextTo"/>
        <c:crossAx val="90708224"/>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40</c:v>
                </c:pt>
                <c:pt idx="2">
                  <c:v>100</c:v>
                </c:pt>
              </c:numCache>
            </c:numRef>
          </c:xVal>
          <c:yVal>
            <c:numRef>
              <c:f>FEMALE_FLOWER_Prod!$D$13:$D$37</c:f>
              <c:numCache>
                <c:formatCode>0</c:formatCode>
                <c:ptCount val="25"/>
                <c:pt idx="0">
                  <c:v>10</c:v>
                </c:pt>
                <c:pt idx="1">
                  <c:v>10</c:v>
                </c:pt>
                <c:pt idx="2">
                  <c:v>10</c:v>
                </c:pt>
              </c:numCache>
            </c:numRef>
          </c:yVal>
          <c:smooth val="0"/>
        </c:ser>
        <c:dLbls>
          <c:showLegendKey val="0"/>
          <c:showVal val="0"/>
          <c:showCatName val="0"/>
          <c:showSerName val="0"/>
          <c:showPercent val="0"/>
          <c:showBubbleSize val="0"/>
        </c:dLbls>
        <c:axId val="90724992"/>
        <c:axId val="90735360"/>
      </c:scatterChart>
      <c:valAx>
        <c:axId val="90724992"/>
        <c:scaling>
          <c:orientation val="minMax"/>
          <c:max val="100"/>
          <c:min val="0"/>
        </c:scaling>
        <c:delete val="0"/>
        <c:axPos val="b"/>
        <c:numFmt formatCode="0" sourceLinked="0"/>
        <c:majorTickMark val="out"/>
        <c:minorTickMark val="none"/>
        <c:tickLblPos val="nextTo"/>
        <c:crossAx val="90735360"/>
        <c:crosses val="autoZero"/>
        <c:crossBetween val="midCat"/>
      </c:valAx>
      <c:valAx>
        <c:axId val="90735360"/>
        <c:scaling>
          <c:orientation val="minMax"/>
          <c:min val="0"/>
        </c:scaling>
        <c:delete val="0"/>
        <c:axPos val="l"/>
        <c:majorGridlines/>
        <c:numFmt formatCode="0" sourceLinked="0"/>
        <c:majorTickMark val="out"/>
        <c:minorTickMark val="none"/>
        <c:tickLblPos val="nextTo"/>
        <c:crossAx val="90724992"/>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10</c:v>
                </c:pt>
                <c:pt idx="2">
                  <c:v>100</c:v>
                </c:pt>
              </c:numCache>
            </c:numRef>
          </c:xVal>
          <c:yVal>
            <c:numRef>
              <c:f>FEMALE_FLOWER_Geom!$D$13:$D$37</c:f>
              <c:numCache>
                <c:formatCode>0.00</c:formatCode>
                <c:ptCount val="25"/>
                <c:pt idx="0">
                  <c:v>2</c:v>
                </c:pt>
                <c:pt idx="1">
                  <c:v>3</c:v>
                </c:pt>
                <c:pt idx="2">
                  <c:v>2</c:v>
                </c:pt>
              </c:numCache>
            </c:numRef>
          </c:yVal>
          <c:smooth val="0"/>
        </c:ser>
        <c:dLbls>
          <c:showLegendKey val="0"/>
          <c:showVal val="0"/>
          <c:showCatName val="0"/>
          <c:showSerName val="0"/>
          <c:showPercent val="0"/>
          <c:showBubbleSize val="0"/>
        </c:dLbls>
        <c:axId val="96072064"/>
        <c:axId val="96073984"/>
      </c:scatterChart>
      <c:valAx>
        <c:axId val="96072064"/>
        <c:scaling>
          <c:orientation val="minMax"/>
          <c:max val="100"/>
          <c:min val="0"/>
        </c:scaling>
        <c:delete val="0"/>
        <c:axPos val="b"/>
        <c:numFmt formatCode="0" sourceLinked="0"/>
        <c:majorTickMark val="out"/>
        <c:minorTickMark val="none"/>
        <c:tickLblPos val="nextTo"/>
        <c:crossAx val="96073984"/>
        <c:crosses val="autoZero"/>
        <c:crossBetween val="midCat"/>
      </c:valAx>
      <c:valAx>
        <c:axId val="96073984"/>
        <c:scaling>
          <c:orientation val="minMax"/>
          <c:min val="0"/>
        </c:scaling>
        <c:delete val="0"/>
        <c:axPos val="l"/>
        <c:majorGridlines/>
        <c:numFmt formatCode="0.0" sourceLinked="0"/>
        <c:majorTickMark val="out"/>
        <c:minorTickMark val="none"/>
        <c:tickLblPos val="nextTo"/>
        <c:crossAx val="96072064"/>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10</c:v>
                </c:pt>
                <c:pt idx="2">
                  <c:v>100</c:v>
                </c:pt>
              </c:numCache>
            </c:numRef>
          </c:xVal>
          <c:yVal>
            <c:numRef>
              <c:f>FEMALE_FLOWER_Geom!$J$13:$J$37</c:f>
              <c:numCache>
                <c:formatCode>0.00</c:formatCode>
                <c:ptCount val="25"/>
                <c:pt idx="0">
                  <c:v>1</c:v>
                </c:pt>
                <c:pt idx="1">
                  <c:v>2</c:v>
                </c:pt>
                <c:pt idx="2">
                  <c:v>1</c:v>
                </c:pt>
              </c:numCache>
            </c:numRef>
          </c:yVal>
          <c:smooth val="0"/>
        </c:ser>
        <c:dLbls>
          <c:showLegendKey val="0"/>
          <c:showVal val="0"/>
          <c:showCatName val="0"/>
          <c:showSerName val="0"/>
          <c:showPercent val="0"/>
          <c:showBubbleSize val="0"/>
        </c:dLbls>
        <c:axId val="96842880"/>
        <c:axId val="96844800"/>
      </c:scatterChart>
      <c:valAx>
        <c:axId val="96842880"/>
        <c:scaling>
          <c:orientation val="minMax"/>
          <c:max val="100"/>
          <c:min val="0"/>
        </c:scaling>
        <c:delete val="0"/>
        <c:axPos val="b"/>
        <c:numFmt formatCode="0" sourceLinked="0"/>
        <c:majorTickMark val="out"/>
        <c:minorTickMark val="none"/>
        <c:tickLblPos val="nextTo"/>
        <c:crossAx val="96844800"/>
        <c:crosses val="autoZero"/>
        <c:crossBetween val="midCat"/>
      </c:valAx>
      <c:valAx>
        <c:axId val="96844800"/>
        <c:scaling>
          <c:orientation val="minMax"/>
          <c:min val="0"/>
        </c:scaling>
        <c:delete val="0"/>
        <c:axPos val="l"/>
        <c:majorGridlines/>
        <c:numFmt formatCode="0.0" sourceLinked="0"/>
        <c:majorTickMark val="out"/>
        <c:minorTickMark val="none"/>
        <c:tickLblPos val="nextTo"/>
        <c:crossAx val="96842880"/>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97677312"/>
        <c:axId val="97678848"/>
      </c:scatterChart>
      <c:valAx>
        <c:axId val="97677312"/>
        <c:scaling>
          <c:orientation val="minMax"/>
          <c:max val="100"/>
          <c:min val="0"/>
        </c:scaling>
        <c:delete val="0"/>
        <c:axPos val="b"/>
        <c:numFmt formatCode="0" sourceLinked="0"/>
        <c:majorTickMark val="out"/>
        <c:minorTickMark val="none"/>
        <c:tickLblPos val="nextTo"/>
        <c:crossAx val="97678848"/>
        <c:crosses val="autoZero"/>
        <c:crossBetween val="midCat"/>
      </c:valAx>
      <c:valAx>
        <c:axId val="97678848"/>
        <c:scaling>
          <c:orientation val="minMax"/>
          <c:min val="0"/>
        </c:scaling>
        <c:delete val="0"/>
        <c:axPos val="l"/>
        <c:majorGridlines/>
        <c:numFmt formatCode="0.0" sourceLinked="0"/>
        <c:majorTickMark val="out"/>
        <c:minorTickMark val="none"/>
        <c:tickLblPos val="nextTo"/>
        <c:crossAx val="97677312"/>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10</c:v>
                </c:pt>
              </c:numCache>
            </c:numRef>
          </c:yVal>
          <c:smooth val="0"/>
        </c:ser>
        <c:dLbls>
          <c:showLegendKey val="0"/>
          <c:showVal val="0"/>
          <c:showCatName val="0"/>
          <c:showSerName val="0"/>
          <c:showPercent val="0"/>
          <c:showBubbleSize val="0"/>
        </c:dLbls>
        <c:axId val="97706368"/>
        <c:axId val="97708288"/>
      </c:scatterChart>
      <c:valAx>
        <c:axId val="97706368"/>
        <c:scaling>
          <c:orientation val="minMax"/>
          <c:max val="100"/>
          <c:min val="0"/>
        </c:scaling>
        <c:delete val="0"/>
        <c:axPos val="b"/>
        <c:numFmt formatCode="0" sourceLinked="0"/>
        <c:majorTickMark val="out"/>
        <c:minorTickMark val="none"/>
        <c:tickLblPos val="nextTo"/>
        <c:crossAx val="97708288"/>
        <c:crosses val="autoZero"/>
        <c:crossBetween val="midCat"/>
      </c:valAx>
      <c:valAx>
        <c:axId val="97708288"/>
        <c:scaling>
          <c:orientation val="minMax"/>
          <c:min val="0"/>
        </c:scaling>
        <c:delete val="0"/>
        <c:axPos val="l"/>
        <c:majorGridlines/>
        <c:numFmt formatCode="0" sourceLinked="0"/>
        <c:majorTickMark val="out"/>
        <c:minorTickMark val="none"/>
        <c:tickLblPos val="nextTo"/>
        <c:crossAx val="97706368"/>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137</c:v>
                </c:pt>
              </c:numCache>
            </c:numRef>
          </c:yVal>
          <c:smooth val="0"/>
        </c:ser>
        <c:dLbls>
          <c:showLegendKey val="0"/>
          <c:showVal val="0"/>
          <c:showCatName val="0"/>
          <c:showSerName val="0"/>
          <c:showPercent val="0"/>
          <c:showBubbleSize val="0"/>
        </c:dLbls>
        <c:axId val="97719424"/>
        <c:axId val="97721344"/>
      </c:scatterChart>
      <c:valAx>
        <c:axId val="97719424"/>
        <c:scaling>
          <c:orientation val="minMax"/>
          <c:max val="100"/>
          <c:min val="0"/>
        </c:scaling>
        <c:delete val="0"/>
        <c:axPos val="b"/>
        <c:numFmt formatCode="0" sourceLinked="0"/>
        <c:majorTickMark val="out"/>
        <c:minorTickMark val="none"/>
        <c:tickLblPos val="nextTo"/>
        <c:crossAx val="97721344"/>
        <c:crosses val="autoZero"/>
        <c:crossBetween val="midCat"/>
      </c:valAx>
      <c:valAx>
        <c:axId val="97721344"/>
        <c:scaling>
          <c:orientation val="minMax"/>
          <c:min val="0"/>
        </c:scaling>
        <c:delete val="0"/>
        <c:axPos val="l"/>
        <c:majorGridlines/>
        <c:numFmt formatCode="0" sourceLinked="0"/>
        <c:majorTickMark val="out"/>
        <c:minorTickMark val="none"/>
        <c:tickLblPos val="nextTo"/>
        <c:crossAx val="97719424"/>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97760000"/>
        <c:axId val="97761536"/>
      </c:scatterChart>
      <c:valAx>
        <c:axId val="97760000"/>
        <c:scaling>
          <c:orientation val="minMax"/>
          <c:max val="100"/>
          <c:min val="0"/>
        </c:scaling>
        <c:delete val="0"/>
        <c:axPos val="b"/>
        <c:numFmt formatCode="0" sourceLinked="0"/>
        <c:majorTickMark val="out"/>
        <c:minorTickMark val="none"/>
        <c:tickLblPos val="nextTo"/>
        <c:crossAx val="97761536"/>
        <c:crosses val="autoZero"/>
        <c:crossBetween val="midCat"/>
      </c:valAx>
      <c:valAx>
        <c:axId val="97761536"/>
        <c:scaling>
          <c:orientation val="minMax"/>
          <c:max val="100"/>
          <c:min val="0"/>
        </c:scaling>
        <c:delete val="0"/>
        <c:axPos val="l"/>
        <c:majorGridlines/>
        <c:numFmt formatCode="0" sourceLinked="0"/>
        <c:majorTickMark val="out"/>
        <c:minorTickMark val="none"/>
        <c:tickLblPos val="nextTo"/>
        <c:crossAx val="97760000"/>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20</c:v>
                </c:pt>
              </c:numCache>
            </c:numRef>
          </c:yVal>
          <c:smooth val="0"/>
        </c:ser>
        <c:dLbls>
          <c:showLegendKey val="0"/>
          <c:showVal val="0"/>
          <c:showCatName val="0"/>
          <c:showSerName val="0"/>
          <c:showPercent val="0"/>
          <c:showBubbleSize val="0"/>
        </c:dLbls>
        <c:axId val="97789056"/>
        <c:axId val="97790976"/>
      </c:scatterChart>
      <c:valAx>
        <c:axId val="97789056"/>
        <c:scaling>
          <c:orientation val="minMax"/>
          <c:max val="100"/>
          <c:min val="0"/>
        </c:scaling>
        <c:delete val="0"/>
        <c:axPos val="b"/>
        <c:numFmt formatCode="0" sourceLinked="0"/>
        <c:majorTickMark val="out"/>
        <c:minorTickMark val="none"/>
        <c:tickLblPos val="nextTo"/>
        <c:crossAx val="97790976"/>
        <c:crosses val="autoZero"/>
        <c:crossBetween val="midCat"/>
      </c:valAx>
      <c:valAx>
        <c:axId val="97790976"/>
        <c:scaling>
          <c:orientation val="minMax"/>
          <c:min val="0"/>
        </c:scaling>
        <c:delete val="0"/>
        <c:axPos val="l"/>
        <c:majorGridlines/>
        <c:numFmt formatCode="0" sourceLinked="0"/>
        <c:majorTickMark val="out"/>
        <c:minorTickMark val="none"/>
        <c:tickLblPos val="nextTo"/>
        <c:crossAx val="97789056"/>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97822976"/>
        <c:axId val="98648448"/>
      </c:scatterChart>
      <c:valAx>
        <c:axId val="97822976"/>
        <c:scaling>
          <c:orientation val="minMax"/>
          <c:max val="100"/>
          <c:min val="0"/>
        </c:scaling>
        <c:delete val="0"/>
        <c:axPos val="b"/>
        <c:numFmt formatCode="0" sourceLinked="0"/>
        <c:majorTickMark val="out"/>
        <c:minorTickMark val="none"/>
        <c:tickLblPos val="nextTo"/>
        <c:crossAx val="98648448"/>
        <c:crosses val="autoZero"/>
        <c:crossBetween val="midCat"/>
      </c:valAx>
      <c:valAx>
        <c:axId val="98648448"/>
        <c:scaling>
          <c:orientation val="minMax"/>
          <c:min val="0"/>
        </c:scaling>
        <c:delete val="0"/>
        <c:axPos val="l"/>
        <c:majorGridlines/>
        <c:numFmt formatCode="0.0" sourceLinked="0"/>
        <c:majorTickMark val="out"/>
        <c:minorTickMark val="none"/>
        <c:tickLblPos val="nextTo"/>
        <c:crossAx val="97822976"/>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numCache>
            </c:numRef>
          </c:xVal>
          <c:yVal>
            <c:numRef>
              <c:f>FROND_Prod!$M$13:$M$37</c:f>
              <c:numCache>
                <c:formatCode>0.00</c:formatCode>
                <c:ptCount val="25"/>
                <c:pt idx="0">
                  <c:v>136.80000000000001</c:v>
                </c:pt>
              </c:numCache>
            </c:numRef>
          </c:yVal>
          <c:smooth val="0"/>
        </c:ser>
        <c:dLbls>
          <c:showLegendKey val="0"/>
          <c:showVal val="0"/>
          <c:showCatName val="0"/>
          <c:showSerName val="0"/>
          <c:showPercent val="0"/>
          <c:showBubbleSize val="0"/>
        </c:dLbls>
        <c:axId val="85379712"/>
        <c:axId val="85394176"/>
      </c:scatterChart>
      <c:valAx>
        <c:axId val="85379712"/>
        <c:scaling>
          <c:orientation val="minMax"/>
          <c:min val="0"/>
        </c:scaling>
        <c:delete val="0"/>
        <c:axPos val="b"/>
        <c:numFmt formatCode="0" sourceLinked="0"/>
        <c:majorTickMark val="out"/>
        <c:minorTickMark val="none"/>
        <c:tickLblPos val="nextTo"/>
        <c:crossAx val="85394176"/>
        <c:crosses val="autoZero"/>
        <c:crossBetween val="midCat"/>
      </c:valAx>
      <c:valAx>
        <c:axId val="85394176"/>
        <c:scaling>
          <c:orientation val="minMax"/>
          <c:min val="0"/>
        </c:scaling>
        <c:delete val="0"/>
        <c:axPos val="l"/>
        <c:majorGridlines/>
        <c:numFmt formatCode="0" sourceLinked="0"/>
        <c:majorTickMark val="out"/>
        <c:minorTickMark val="none"/>
        <c:tickLblPos val="nextTo"/>
        <c:crossAx val="85379712"/>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0.2</c:v>
                </c:pt>
              </c:numCache>
            </c:numRef>
          </c:yVal>
          <c:smooth val="0"/>
        </c:ser>
        <c:dLbls>
          <c:showLegendKey val="0"/>
          <c:showVal val="0"/>
          <c:showCatName val="0"/>
          <c:showSerName val="0"/>
          <c:showPercent val="0"/>
          <c:showBubbleSize val="0"/>
        </c:dLbls>
        <c:axId val="98655232"/>
        <c:axId val="99226752"/>
      </c:scatterChart>
      <c:valAx>
        <c:axId val="98655232"/>
        <c:scaling>
          <c:orientation val="minMax"/>
          <c:max val="100"/>
          <c:min val="0"/>
        </c:scaling>
        <c:delete val="0"/>
        <c:axPos val="b"/>
        <c:numFmt formatCode="0" sourceLinked="0"/>
        <c:majorTickMark val="out"/>
        <c:minorTickMark val="none"/>
        <c:tickLblPos val="nextTo"/>
        <c:crossAx val="99226752"/>
        <c:crosses val="autoZero"/>
        <c:crossBetween val="midCat"/>
      </c:valAx>
      <c:valAx>
        <c:axId val="99226752"/>
        <c:scaling>
          <c:orientation val="minMax"/>
          <c:min val="0"/>
        </c:scaling>
        <c:delete val="0"/>
        <c:axPos val="l"/>
        <c:majorGridlines/>
        <c:numFmt formatCode="0.0" sourceLinked="0"/>
        <c:majorTickMark val="out"/>
        <c:minorTickMark val="none"/>
        <c:tickLblPos val="nextTo"/>
        <c:crossAx val="98655232"/>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50</c:v>
                </c:pt>
              </c:numCache>
            </c:numRef>
          </c:xVal>
          <c:yVal>
            <c:numRef>
              <c:f>MIXED_FLOWER_Prod!$D$13:$D$37</c:f>
              <c:numCache>
                <c:formatCode>0.00</c:formatCode>
                <c:ptCount val="25"/>
                <c:pt idx="0">
                  <c:v>10</c:v>
                </c:pt>
                <c:pt idx="1">
                  <c:v>50</c:v>
                </c:pt>
              </c:numCache>
            </c:numRef>
          </c:yVal>
          <c:smooth val="0"/>
        </c:ser>
        <c:dLbls>
          <c:showLegendKey val="0"/>
          <c:showVal val="0"/>
          <c:showCatName val="0"/>
          <c:showSerName val="0"/>
          <c:showPercent val="0"/>
          <c:showBubbleSize val="0"/>
        </c:dLbls>
        <c:axId val="99508224"/>
        <c:axId val="99510144"/>
      </c:scatterChart>
      <c:valAx>
        <c:axId val="99508224"/>
        <c:scaling>
          <c:orientation val="minMax"/>
          <c:max val="100"/>
          <c:min val="0"/>
        </c:scaling>
        <c:delete val="0"/>
        <c:axPos val="b"/>
        <c:numFmt formatCode="0" sourceLinked="0"/>
        <c:majorTickMark val="out"/>
        <c:minorTickMark val="none"/>
        <c:tickLblPos val="nextTo"/>
        <c:crossAx val="99510144"/>
        <c:crosses val="autoZero"/>
        <c:crossBetween val="midCat"/>
      </c:valAx>
      <c:valAx>
        <c:axId val="99510144"/>
        <c:scaling>
          <c:orientation val="minMax"/>
          <c:max val="100"/>
          <c:min val="0"/>
        </c:scaling>
        <c:delete val="0"/>
        <c:axPos val="l"/>
        <c:majorGridlines/>
        <c:numFmt formatCode="0" sourceLinked="0"/>
        <c:majorTickMark val="out"/>
        <c:minorTickMark val="none"/>
        <c:tickLblPos val="nextTo"/>
        <c:crossAx val="99508224"/>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136</c:v>
                </c:pt>
              </c:numCache>
            </c:numRef>
          </c:yVal>
          <c:smooth val="0"/>
        </c:ser>
        <c:dLbls>
          <c:showLegendKey val="0"/>
          <c:showVal val="0"/>
          <c:showCatName val="0"/>
          <c:showSerName val="0"/>
          <c:showPercent val="0"/>
          <c:showBubbleSize val="0"/>
        </c:dLbls>
        <c:axId val="99533568"/>
        <c:axId val="99535488"/>
      </c:scatterChart>
      <c:valAx>
        <c:axId val="99533568"/>
        <c:scaling>
          <c:orientation val="minMax"/>
          <c:max val="100"/>
          <c:min val="0"/>
        </c:scaling>
        <c:delete val="0"/>
        <c:axPos val="b"/>
        <c:numFmt formatCode="0" sourceLinked="0"/>
        <c:majorTickMark val="out"/>
        <c:minorTickMark val="none"/>
        <c:tickLblPos val="nextTo"/>
        <c:crossAx val="99535488"/>
        <c:crosses val="autoZero"/>
        <c:crossBetween val="midCat"/>
      </c:valAx>
      <c:valAx>
        <c:axId val="99535488"/>
        <c:scaling>
          <c:orientation val="minMax"/>
          <c:min val="0"/>
        </c:scaling>
        <c:delete val="0"/>
        <c:axPos val="l"/>
        <c:majorGridlines/>
        <c:numFmt formatCode="0" sourceLinked="0"/>
        <c:majorTickMark val="out"/>
        <c:minorTickMark val="none"/>
        <c:tickLblPos val="nextTo"/>
        <c:crossAx val="99533568"/>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3</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2</c:v>
                </c:pt>
              </c:numCache>
            </c:numRef>
          </c:yVal>
          <c:smooth val="0"/>
        </c:ser>
        <c:dLbls>
          <c:showLegendKey val="0"/>
          <c:showVal val="0"/>
          <c:showCatName val="0"/>
          <c:showSerName val="0"/>
          <c:showPercent val="0"/>
          <c:showBubbleSize val="0"/>
        </c:dLbls>
        <c:axId val="99564160"/>
        <c:axId val="99570048"/>
      </c:scatterChart>
      <c:valAx>
        <c:axId val="99564160"/>
        <c:scaling>
          <c:orientation val="minMax"/>
          <c:max val="100"/>
          <c:min val="0"/>
        </c:scaling>
        <c:delete val="0"/>
        <c:axPos val="b"/>
        <c:numFmt formatCode="0" sourceLinked="0"/>
        <c:majorTickMark val="out"/>
        <c:minorTickMark val="none"/>
        <c:tickLblPos val="nextTo"/>
        <c:crossAx val="99570048"/>
        <c:crosses val="autoZero"/>
        <c:crossBetween val="midCat"/>
      </c:valAx>
      <c:valAx>
        <c:axId val="99570048"/>
        <c:scaling>
          <c:orientation val="minMax"/>
          <c:min val="0"/>
        </c:scaling>
        <c:delete val="0"/>
        <c:axPos val="l"/>
        <c:majorGridlines/>
        <c:numFmt formatCode="0.0" sourceLinked="0"/>
        <c:majorTickMark val="out"/>
        <c:minorTickMark val="none"/>
        <c:tickLblPos val="nextTo"/>
        <c:crossAx val="99564160"/>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99596160"/>
        <c:axId val="99597696"/>
      </c:scatterChart>
      <c:valAx>
        <c:axId val="99596160"/>
        <c:scaling>
          <c:orientation val="minMax"/>
          <c:max val="100"/>
          <c:min val="0"/>
        </c:scaling>
        <c:delete val="0"/>
        <c:axPos val="b"/>
        <c:numFmt formatCode="0" sourceLinked="0"/>
        <c:majorTickMark val="out"/>
        <c:minorTickMark val="none"/>
        <c:tickLblPos val="nextTo"/>
        <c:crossAx val="99597696"/>
        <c:crosses val="autoZero"/>
        <c:crossBetween val="midCat"/>
      </c:valAx>
      <c:valAx>
        <c:axId val="99597696"/>
        <c:scaling>
          <c:orientation val="minMax"/>
          <c:min val="0"/>
        </c:scaling>
        <c:delete val="0"/>
        <c:axPos val="l"/>
        <c:majorGridlines/>
        <c:numFmt formatCode="0.0" sourceLinked="0"/>
        <c:majorTickMark val="out"/>
        <c:minorTickMark val="none"/>
        <c:tickLblPos val="nextTo"/>
        <c:crossAx val="995961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1092</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zoomScale="90" zoomScaleNormal="90" workbookViewId="0"/>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0"/>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2"/>
      <c r="AS1" s="125"/>
    </row>
    <row r="2" spans="1:56" ht="21" x14ac:dyDescent="0.2">
      <c r="A2" s="13" t="s">
        <v>444</v>
      </c>
      <c r="B2" s="125"/>
      <c r="C2" s="239" t="s">
        <v>771</v>
      </c>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50"/>
      <c r="AO2" s="244"/>
      <c r="AP2" s="244"/>
      <c r="AQ2" s="244"/>
      <c r="AR2" s="244"/>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79" t="s">
        <v>252</v>
      </c>
      <c r="D4" s="380"/>
      <c r="E4" s="380"/>
      <c r="F4" s="380"/>
      <c r="G4" s="380"/>
      <c r="H4" s="380"/>
      <c r="I4" s="381"/>
      <c r="J4" s="125"/>
      <c r="K4" s="382" t="s">
        <v>252</v>
      </c>
      <c r="L4" s="380"/>
      <c r="M4" s="380"/>
      <c r="N4" s="380"/>
      <c r="O4" s="380"/>
      <c r="P4" s="380"/>
      <c r="Q4" s="380"/>
      <c r="R4" s="380"/>
      <c r="S4" s="380"/>
      <c r="T4" s="380"/>
      <c r="U4" s="381"/>
      <c r="V4" s="125"/>
      <c r="W4" s="382" t="s">
        <v>252</v>
      </c>
      <c r="X4" s="380"/>
      <c r="Y4" s="380"/>
      <c r="Z4" s="380"/>
      <c r="AA4" s="380"/>
      <c r="AB4" s="380"/>
      <c r="AC4" s="380"/>
      <c r="AD4" s="380"/>
      <c r="AE4" s="380"/>
      <c r="AF4" s="380"/>
      <c r="AG4" s="381"/>
      <c r="AH4" s="125"/>
      <c r="AI4" s="395" t="s">
        <v>252</v>
      </c>
      <c r="AJ4" s="389"/>
      <c r="AK4" s="389"/>
      <c r="AL4" s="389"/>
      <c r="AM4" s="396"/>
      <c r="AN4" s="125"/>
      <c r="AO4" s="379" t="s">
        <v>252</v>
      </c>
      <c r="AP4" s="380"/>
      <c r="AQ4" s="380"/>
      <c r="AR4" s="381"/>
      <c r="AS4" s="125"/>
    </row>
    <row r="5" spans="1:56" ht="16.5" thickBot="1" x14ac:dyDescent="0.25">
      <c r="A5" s="135" t="s">
        <v>445</v>
      </c>
      <c r="B5" s="125"/>
      <c r="C5" s="379" t="s">
        <v>513</v>
      </c>
      <c r="D5" s="380"/>
      <c r="E5" s="380"/>
      <c r="F5" s="380"/>
      <c r="G5" s="380"/>
      <c r="H5" s="380"/>
      <c r="I5" s="381"/>
      <c r="J5" s="125"/>
      <c r="K5" s="382" t="s">
        <v>551</v>
      </c>
      <c r="L5" s="383"/>
      <c r="M5" s="383"/>
      <c r="N5" s="383"/>
      <c r="O5" s="383"/>
      <c r="P5" s="383"/>
      <c r="Q5" s="383"/>
      <c r="R5" s="383"/>
      <c r="S5" s="383"/>
      <c r="T5" s="383"/>
      <c r="U5" s="384"/>
      <c r="V5" s="125"/>
      <c r="W5" s="382" t="s">
        <v>511</v>
      </c>
      <c r="X5" s="383"/>
      <c r="Y5" s="383"/>
      <c r="Z5" s="383"/>
      <c r="AA5" s="383"/>
      <c r="AB5" s="383"/>
      <c r="AC5" s="383"/>
      <c r="AD5" s="383"/>
      <c r="AE5" s="383"/>
      <c r="AF5" s="383"/>
      <c r="AG5" s="384"/>
      <c r="AH5" s="125"/>
      <c r="AI5" s="399" t="s">
        <v>621</v>
      </c>
      <c r="AJ5" s="389"/>
      <c r="AK5" s="389"/>
      <c r="AL5" s="389"/>
      <c r="AM5" s="396"/>
      <c r="AN5" s="125"/>
      <c r="AO5" s="382" t="s">
        <v>699</v>
      </c>
      <c r="AP5" s="380"/>
      <c r="AQ5" s="380"/>
      <c r="AR5" s="381"/>
      <c r="AS5" s="125"/>
    </row>
    <row r="6" spans="1:56" ht="16.5" thickBot="1" x14ac:dyDescent="0.25">
      <c r="A6" s="125"/>
      <c r="B6" s="125"/>
      <c r="C6" s="125"/>
      <c r="D6" s="246" t="s">
        <v>441</v>
      </c>
      <c r="E6" s="125"/>
      <c r="F6" s="382" t="s">
        <v>455</v>
      </c>
      <c r="G6" s="384"/>
      <c r="H6" s="125"/>
      <c r="I6" s="243" t="s">
        <v>774</v>
      </c>
      <c r="J6" s="125"/>
      <c r="K6" s="125"/>
      <c r="L6" s="246" t="s">
        <v>441</v>
      </c>
      <c r="M6" s="125"/>
      <c r="N6" s="382" t="s">
        <v>455</v>
      </c>
      <c r="O6" s="384"/>
      <c r="P6" s="125"/>
      <c r="Q6" s="382" t="s">
        <v>647</v>
      </c>
      <c r="R6" s="383"/>
      <c r="S6" s="383"/>
      <c r="T6" s="383"/>
      <c r="U6" s="384"/>
      <c r="V6" s="125"/>
      <c r="W6" s="125"/>
      <c r="X6" s="246" t="s">
        <v>441</v>
      </c>
      <c r="Y6" s="125"/>
      <c r="Z6" s="382" t="s">
        <v>455</v>
      </c>
      <c r="AA6" s="384"/>
      <c r="AB6" s="125"/>
      <c r="AC6" s="382" t="s">
        <v>647</v>
      </c>
      <c r="AD6" s="383"/>
      <c r="AE6" s="383"/>
      <c r="AF6" s="383"/>
      <c r="AG6" s="384"/>
      <c r="AH6" s="125"/>
      <c r="AI6" s="125"/>
      <c r="AJ6" s="395" t="s">
        <v>436</v>
      </c>
      <c r="AK6" s="396"/>
      <c r="AL6" s="125" t="s">
        <v>773</v>
      </c>
      <c r="AM6" s="248" t="s">
        <v>632</v>
      </c>
      <c r="AN6" s="125"/>
      <c r="AO6" s="382" t="s">
        <v>650</v>
      </c>
      <c r="AP6" s="383"/>
      <c r="AQ6" s="383"/>
      <c r="AR6" s="384"/>
      <c r="AS6" s="125"/>
    </row>
    <row r="7" spans="1:56" ht="16.5" thickBot="1" x14ac:dyDescent="0.25">
      <c r="A7" s="125"/>
      <c r="B7" s="125"/>
      <c r="C7" s="372" t="s">
        <v>845</v>
      </c>
      <c r="D7" s="373"/>
      <c r="E7" s="373"/>
      <c r="F7" s="373"/>
      <c r="G7" s="373"/>
      <c r="H7" s="373"/>
      <c r="I7" s="407"/>
      <c r="J7" s="125"/>
      <c r="K7" s="391" t="s">
        <v>851</v>
      </c>
      <c r="L7" s="392"/>
      <c r="M7" s="392"/>
      <c r="N7" s="392"/>
      <c r="O7" s="392"/>
      <c r="P7" s="408"/>
      <c r="Q7" s="245" t="s">
        <v>552</v>
      </c>
      <c r="R7" s="125"/>
      <c r="S7" s="247" t="s">
        <v>553</v>
      </c>
      <c r="T7" s="125"/>
      <c r="U7" s="245" t="s">
        <v>554</v>
      </c>
      <c r="V7" s="125"/>
      <c r="W7" s="391" t="s">
        <v>852</v>
      </c>
      <c r="X7" s="392"/>
      <c r="Y7" s="392"/>
      <c r="Z7" s="392"/>
      <c r="AA7" s="392"/>
      <c r="AB7" s="408"/>
      <c r="AC7" s="245" t="s">
        <v>552</v>
      </c>
      <c r="AD7" s="125"/>
      <c r="AE7" s="245" t="s">
        <v>553</v>
      </c>
      <c r="AF7" s="125"/>
      <c r="AG7" s="245" t="s">
        <v>554</v>
      </c>
      <c r="AH7" s="125"/>
      <c r="AI7" s="391" t="s">
        <v>853</v>
      </c>
      <c r="AJ7" s="392"/>
      <c r="AK7" s="392"/>
      <c r="AL7" s="392"/>
      <c r="AM7" s="392"/>
      <c r="AN7" s="125"/>
      <c r="AO7" s="372" t="s">
        <v>870</v>
      </c>
      <c r="AP7" s="373"/>
      <c r="AQ7" s="373"/>
      <c r="AR7" s="373"/>
      <c r="AS7" s="125"/>
    </row>
    <row r="8" spans="1:56" ht="16.5" thickBot="1" x14ac:dyDescent="0.25">
      <c r="A8" s="145" t="s">
        <v>644</v>
      </c>
      <c r="B8" s="125"/>
      <c r="C8" s="145" t="s">
        <v>635</v>
      </c>
      <c r="D8" s="145" t="s">
        <v>441</v>
      </c>
      <c r="E8" s="145" t="s">
        <v>635</v>
      </c>
      <c r="F8" s="145" t="s">
        <v>442</v>
      </c>
      <c r="G8" s="145" t="s">
        <v>427</v>
      </c>
      <c r="H8" s="153" t="s">
        <v>637</v>
      </c>
      <c r="I8" s="153" t="s">
        <v>636</v>
      </c>
      <c r="J8" s="125"/>
      <c r="K8" s="145" t="s">
        <v>635</v>
      </c>
      <c r="L8" s="145" t="s">
        <v>441</v>
      </c>
      <c r="M8" s="145" t="s">
        <v>635</v>
      </c>
      <c r="N8" s="145" t="s">
        <v>442</v>
      </c>
      <c r="O8" s="145" t="s">
        <v>427</v>
      </c>
      <c r="P8" s="145" t="s">
        <v>635</v>
      </c>
      <c r="Q8" s="145" t="s">
        <v>442</v>
      </c>
      <c r="R8" s="145" t="s">
        <v>635</v>
      </c>
      <c r="S8" s="145" t="s">
        <v>442</v>
      </c>
      <c r="T8" s="145" t="s">
        <v>635</v>
      </c>
      <c r="U8" s="145" t="s">
        <v>442</v>
      </c>
      <c r="V8" s="125"/>
      <c r="W8" s="145" t="s">
        <v>635</v>
      </c>
      <c r="X8" s="145" t="s">
        <v>441</v>
      </c>
      <c r="Y8" s="145" t="s">
        <v>635</v>
      </c>
      <c r="Z8" s="145" t="s">
        <v>442</v>
      </c>
      <c r="AA8" s="145" t="s">
        <v>427</v>
      </c>
      <c r="AB8" s="145" t="s">
        <v>635</v>
      </c>
      <c r="AC8" s="145" t="s">
        <v>442</v>
      </c>
      <c r="AD8" s="145" t="s">
        <v>635</v>
      </c>
      <c r="AE8" s="145" t="s">
        <v>442</v>
      </c>
      <c r="AF8" s="145" t="s">
        <v>635</v>
      </c>
      <c r="AG8" s="145" t="s">
        <v>442</v>
      </c>
      <c r="AH8" s="125"/>
      <c r="AI8" s="145" t="s">
        <v>635</v>
      </c>
      <c r="AJ8" s="145" t="s">
        <v>426</v>
      </c>
      <c r="AK8" s="153" t="s">
        <v>427</v>
      </c>
      <c r="AL8" s="153" t="s">
        <v>637</v>
      </c>
      <c r="AM8" s="153" t="s">
        <v>636</v>
      </c>
      <c r="AN8" s="125"/>
      <c r="AO8" s="157" t="s">
        <v>635</v>
      </c>
      <c r="AP8" s="145" t="s">
        <v>426</v>
      </c>
      <c r="AQ8" s="145" t="s">
        <v>427</v>
      </c>
      <c r="AR8" s="145" t="s">
        <v>700</v>
      </c>
      <c r="AS8" s="125"/>
    </row>
    <row r="9" spans="1:56" s="129" customFormat="1" x14ac:dyDescent="0.2">
      <c r="A9" s="214" t="s">
        <v>643</v>
      </c>
      <c r="B9" s="322"/>
      <c r="C9" s="322"/>
      <c r="D9" s="216">
        <v>1</v>
      </c>
      <c r="E9" s="322"/>
      <c r="F9" s="216">
        <v>1</v>
      </c>
      <c r="G9" s="216">
        <v>1</v>
      </c>
      <c r="H9" s="322"/>
      <c r="I9" s="216">
        <v>1</v>
      </c>
      <c r="J9" s="322"/>
      <c r="K9" s="322"/>
      <c r="L9" s="216">
        <v>1</v>
      </c>
      <c r="M9" s="322"/>
      <c r="N9" s="216">
        <v>1</v>
      </c>
      <c r="O9" s="216">
        <v>1</v>
      </c>
      <c r="P9" s="322"/>
      <c r="Q9" s="216">
        <v>1</v>
      </c>
      <c r="R9" s="322"/>
      <c r="S9" s="216">
        <v>1</v>
      </c>
      <c r="T9" s="322"/>
      <c r="U9" s="216">
        <v>1</v>
      </c>
      <c r="V9" s="322"/>
      <c r="W9" s="322"/>
      <c r="X9" s="216">
        <v>1</v>
      </c>
      <c r="Y9" s="322"/>
      <c r="Z9" s="216">
        <v>1</v>
      </c>
      <c r="AA9" s="216">
        <v>1</v>
      </c>
      <c r="AB9" s="322"/>
      <c r="AC9" s="216">
        <v>1</v>
      </c>
      <c r="AD9" s="322"/>
      <c r="AE9" s="216">
        <v>1</v>
      </c>
      <c r="AF9" s="322"/>
      <c r="AG9" s="216">
        <v>1</v>
      </c>
      <c r="AH9" s="322"/>
      <c r="AI9" s="322"/>
      <c r="AJ9" s="216">
        <v>1</v>
      </c>
      <c r="AK9" s="216">
        <v>1</v>
      </c>
      <c r="AL9" s="216">
        <v>1</v>
      </c>
      <c r="AM9" s="216">
        <v>0</v>
      </c>
      <c r="AN9" s="322"/>
      <c r="AO9" s="322"/>
      <c r="AP9" s="234">
        <v>1</v>
      </c>
      <c r="AQ9" s="234">
        <v>1</v>
      </c>
      <c r="AR9" s="216">
        <v>1</v>
      </c>
      <c r="AS9" s="322"/>
      <c r="AT9" s="151"/>
      <c r="AU9" s="151"/>
      <c r="AV9" s="151"/>
      <c r="AW9" s="151"/>
      <c r="AX9" s="151"/>
      <c r="AY9" s="151"/>
      <c r="AZ9" s="151"/>
      <c r="BA9" s="151"/>
      <c r="BB9" s="151"/>
      <c r="BC9" s="151"/>
      <c r="BD9" s="151"/>
    </row>
    <row r="10" spans="1:56" s="226" customFormat="1" x14ac:dyDescent="0.2">
      <c r="A10" s="218" t="s">
        <v>641</v>
      </c>
      <c r="B10" s="219"/>
      <c r="C10" s="219"/>
      <c r="D10" s="220">
        <f>COUNT(D13:D37)</f>
        <v>1</v>
      </c>
      <c r="E10" s="219"/>
      <c r="F10" s="220">
        <f>COUNT(F13:F37)</f>
        <v>6</v>
      </c>
      <c r="G10" s="220">
        <f>COUNT(G13:G37)</f>
        <v>6</v>
      </c>
      <c r="H10" s="219"/>
      <c r="I10" s="220">
        <f>COUNT(I13:I37)</f>
        <v>2</v>
      </c>
      <c r="J10" s="219"/>
      <c r="K10" s="219"/>
      <c r="L10" s="220">
        <f>COUNT(L13:L37)</f>
        <v>1</v>
      </c>
      <c r="M10" s="219"/>
      <c r="N10" s="220">
        <f>COUNT(N13:N37)</f>
        <v>6</v>
      </c>
      <c r="O10" s="220">
        <f>COUNT(O13:O37)</f>
        <v>6</v>
      </c>
      <c r="P10" s="219"/>
      <c r="Q10" s="220">
        <f>COUNT(Q13:Q37)</f>
        <v>1</v>
      </c>
      <c r="R10" s="219"/>
      <c r="S10" s="220">
        <f>COUNT(S13:S37)</f>
        <v>6</v>
      </c>
      <c r="T10" s="219"/>
      <c r="U10" s="220">
        <f>COUNT(U13:U37)</f>
        <v>1</v>
      </c>
      <c r="V10" s="219"/>
      <c r="W10" s="219"/>
      <c r="X10" s="220">
        <f>COUNT(X13:X37)</f>
        <v>1</v>
      </c>
      <c r="Y10" s="219"/>
      <c r="Z10" s="220">
        <f>COUNT(Z13:Z37)</f>
        <v>6</v>
      </c>
      <c r="AA10" s="220">
        <f>COUNT(AA13:AA37)</f>
        <v>6</v>
      </c>
      <c r="AB10" s="219"/>
      <c r="AC10" s="220">
        <f>COUNT(AC13:AC37)</f>
        <v>1</v>
      </c>
      <c r="AD10" s="219"/>
      <c r="AE10" s="220">
        <f>COUNT(AE13:AE37)</f>
        <v>6</v>
      </c>
      <c r="AF10" s="219"/>
      <c r="AG10" s="220">
        <f>COUNT(AG13:AG37)</f>
        <v>1</v>
      </c>
      <c r="AH10" s="219"/>
      <c r="AI10" s="219"/>
      <c r="AJ10" s="220">
        <f>COUNT(AJ13:AJ37)</f>
        <v>1</v>
      </c>
      <c r="AK10" s="220">
        <f>COUNT(AK13:AK37)</f>
        <v>1</v>
      </c>
      <c r="AL10" s="220">
        <f>COUNT(AL13:AL37)</f>
        <v>2</v>
      </c>
      <c r="AM10" s="220">
        <f>COUNT(AM13:AM37)</f>
        <v>2</v>
      </c>
      <c r="AN10" s="219"/>
      <c r="AO10" s="219"/>
      <c r="AP10" s="220">
        <f>COUNT(AP13:AP37)</f>
        <v>1</v>
      </c>
      <c r="AQ10" s="220">
        <f>COUNT(AQ13:AQ37)</f>
        <v>1</v>
      </c>
      <c r="AR10" s="220">
        <f>COUNT(AR13:AR37)</f>
        <v>1</v>
      </c>
      <c r="AS10" s="219"/>
      <c r="AT10" s="225"/>
      <c r="AU10" s="225"/>
      <c r="AV10" s="225"/>
      <c r="AW10" s="225"/>
      <c r="AX10" s="225"/>
      <c r="AY10" s="225"/>
      <c r="AZ10" s="225"/>
      <c r="BA10" s="225"/>
      <c r="BB10" s="225"/>
      <c r="BC10" s="225"/>
      <c r="BD10" s="225"/>
    </row>
    <row r="11" spans="1:56" s="226" customFormat="1" x14ac:dyDescent="0.2">
      <c r="A11" s="320" t="s">
        <v>642</v>
      </c>
      <c r="B11" s="219"/>
      <c r="C11" s="374" t="s">
        <v>901</v>
      </c>
      <c r="D11" s="374"/>
      <c r="E11" s="374"/>
      <c r="F11" s="374"/>
      <c r="G11" s="374"/>
      <c r="H11" s="374" t="s">
        <v>672</v>
      </c>
      <c r="I11" s="374"/>
      <c r="J11" s="219"/>
      <c r="K11" s="374" t="s">
        <v>902</v>
      </c>
      <c r="L11" s="374"/>
      <c r="M11" s="374"/>
      <c r="N11" s="374"/>
      <c r="O11" s="374"/>
      <c r="P11" s="374"/>
      <c r="Q11" s="374"/>
      <c r="R11" s="374"/>
      <c r="S11" s="374"/>
      <c r="T11" s="374"/>
      <c r="U11" s="374"/>
      <c r="V11" s="219"/>
      <c r="W11" s="374" t="s">
        <v>903</v>
      </c>
      <c r="X11" s="374"/>
      <c r="Y11" s="374"/>
      <c r="Z11" s="374"/>
      <c r="AA11" s="374"/>
      <c r="AB11" s="374"/>
      <c r="AC11" s="374"/>
      <c r="AD11" s="374"/>
      <c r="AE11" s="374"/>
      <c r="AF11" s="374"/>
      <c r="AG11" s="374"/>
      <c r="AH11" s="219"/>
      <c r="AI11" s="374" t="s">
        <v>904</v>
      </c>
      <c r="AJ11" s="374"/>
      <c r="AK11" s="374"/>
      <c r="AL11" s="374" t="s">
        <v>734</v>
      </c>
      <c r="AM11" s="374"/>
      <c r="AN11" s="219"/>
      <c r="AO11" s="374" t="s">
        <v>905</v>
      </c>
      <c r="AP11" s="374"/>
      <c r="AQ11" s="374"/>
      <c r="AR11" s="319"/>
      <c r="AS11" s="219"/>
      <c r="AT11" s="225"/>
      <c r="AU11" s="225"/>
      <c r="AV11" s="225"/>
      <c r="AW11" s="225"/>
      <c r="AX11" s="225"/>
      <c r="AY11" s="225"/>
      <c r="AZ11" s="225"/>
      <c r="BA11" s="225"/>
      <c r="BB11" s="225"/>
      <c r="BC11" s="225"/>
      <c r="BD11" s="225"/>
    </row>
    <row r="12" spans="1:56" x14ac:dyDescent="0.2">
      <c r="A12" s="130" t="s">
        <v>317</v>
      </c>
      <c r="B12" s="125"/>
      <c r="C12" s="131" t="s">
        <v>434</v>
      </c>
      <c r="D12" s="131" t="s">
        <v>0</v>
      </c>
      <c r="E12" s="131" t="s">
        <v>438</v>
      </c>
      <c r="F12" s="130" t="s">
        <v>9</v>
      </c>
      <c r="G12" s="130" t="s">
        <v>0</v>
      </c>
      <c r="H12" s="130" t="s">
        <v>634</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634</v>
      </c>
      <c r="AM12" s="130" t="s">
        <v>712</v>
      </c>
      <c r="AN12" s="125"/>
      <c r="AO12" s="131" t="s">
        <v>438</v>
      </c>
      <c r="AP12" s="131" t="s">
        <v>649</v>
      </c>
      <c r="AQ12" s="130" t="s">
        <v>4</v>
      </c>
      <c r="AR12" s="130" t="s">
        <v>4</v>
      </c>
      <c r="AS12" s="125"/>
    </row>
    <row r="13" spans="1:56" x14ac:dyDescent="0.25">
      <c r="A13" s="130">
        <v>1</v>
      </c>
      <c r="B13" s="125"/>
      <c r="C13" s="345">
        <v>1</v>
      </c>
      <c r="D13" s="105">
        <v>60</v>
      </c>
      <c r="E13" s="265">
        <v>0</v>
      </c>
      <c r="F13" s="105">
        <v>0.5</v>
      </c>
      <c r="G13" s="105">
        <v>3</v>
      </c>
      <c r="H13" s="210">
        <v>1</v>
      </c>
      <c r="I13" s="133">
        <v>0.4</v>
      </c>
      <c r="J13" s="125"/>
      <c r="K13" s="345">
        <v>1</v>
      </c>
      <c r="L13" s="105">
        <v>3</v>
      </c>
      <c r="M13" s="265">
        <v>0</v>
      </c>
      <c r="N13" s="105">
        <v>0.5</v>
      </c>
      <c r="O13" s="105">
        <v>0.02</v>
      </c>
      <c r="P13" s="263">
        <v>0</v>
      </c>
      <c r="Q13" s="105">
        <v>0</v>
      </c>
      <c r="R13" s="263">
        <v>0</v>
      </c>
      <c r="S13" s="105">
        <v>0.4</v>
      </c>
      <c r="T13" s="263">
        <v>0</v>
      </c>
      <c r="U13" s="105">
        <v>0</v>
      </c>
      <c r="V13" s="125"/>
      <c r="W13" s="345">
        <v>1</v>
      </c>
      <c r="X13" s="105">
        <v>1.5</v>
      </c>
      <c r="Y13" s="265">
        <v>0</v>
      </c>
      <c r="Z13" s="105">
        <v>0.5</v>
      </c>
      <c r="AA13" s="105">
        <v>0.01</v>
      </c>
      <c r="AB13" s="263">
        <v>0</v>
      </c>
      <c r="AC13" s="105">
        <v>0</v>
      </c>
      <c r="AD13" s="263">
        <v>0</v>
      </c>
      <c r="AE13" s="105">
        <v>0.1</v>
      </c>
      <c r="AF13" s="263">
        <v>0</v>
      </c>
      <c r="AG13" s="105">
        <v>0</v>
      </c>
      <c r="AH13" s="125"/>
      <c r="AI13" s="160">
        <v>0</v>
      </c>
      <c r="AJ13" s="105">
        <v>300000</v>
      </c>
      <c r="AK13" s="105">
        <v>30000</v>
      </c>
      <c r="AL13" s="210">
        <v>1</v>
      </c>
      <c r="AM13" s="133">
        <v>1</v>
      </c>
      <c r="AN13" s="125"/>
      <c r="AO13" s="160">
        <v>0</v>
      </c>
      <c r="AP13" s="133">
        <v>60</v>
      </c>
      <c r="AQ13" s="133">
        <v>20</v>
      </c>
      <c r="AR13" s="133">
        <v>2</v>
      </c>
      <c r="AS13" s="125"/>
    </row>
    <row r="14" spans="1:56" x14ac:dyDescent="0.25">
      <c r="A14" s="130">
        <v>2</v>
      </c>
      <c r="B14" s="125"/>
      <c r="C14" s="345"/>
      <c r="D14" s="348"/>
      <c r="E14" s="265">
        <v>98</v>
      </c>
      <c r="F14" s="107">
        <v>0.5</v>
      </c>
      <c r="G14" s="107">
        <v>3</v>
      </c>
      <c r="H14" s="210">
        <v>10</v>
      </c>
      <c r="I14" s="143">
        <v>1</v>
      </c>
      <c r="J14" s="125"/>
      <c r="K14" s="345"/>
      <c r="L14" s="348"/>
      <c r="M14" s="265">
        <v>98</v>
      </c>
      <c r="N14" s="107">
        <v>0.5</v>
      </c>
      <c r="O14" s="107">
        <v>0.02</v>
      </c>
      <c r="P14" s="263"/>
      <c r="Q14" s="264"/>
      <c r="R14" s="263">
        <v>20</v>
      </c>
      <c r="S14" s="264">
        <v>0.7</v>
      </c>
      <c r="T14" s="263"/>
      <c r="U14" s="264"/>
      <c r="V14" s="125"/>
      <c r="W14" s="345"/>
      <c r="X14" s="348"/>
      <c r="Y14" s="265">
        <v>98</v>
      </c>
      <c r="Z14" s="107">
        <v>0.5</v>
      </c>
      <c r="AA14" s="107">
        <v>0.01</v>
      </c>
      <c r="AB14" s="263"/>
      <c r="AC14" s="264"/>
      <c r="AD14" s="263">
        <v>20</v>
      </c>
      <c r="AE14" s="264">
        <v>0.4</v>
      </c>
      <c r="AF14" s="263"/>
      <c r="AG14" s="264"/>
      <c r="AH14" s="125"/>
      <c r="AI14" s="160"/>
      <c r="AJ14" s="107"/>
      <c r="AK14" s="107"/>
      <c r="AL14" s="210">
        <v>10</v>
      </c>
      <c r="AM14" s="143">
        <v>0.6</v>
      </c>
      <c r="AN14" s="125"/>
      <c r="AO14" s="160"/>
      <c r="AP14" s="149"/>
      <c r="AQ14" s="149"/>
      <c r="AR14" s="149"/>
      <c r="AS14" s="125"/>
    </row>
    <row r="15" spans="1:56" x14ac:dyDescent="0.25">
      <c r="A15" s="130">
        <v>3</v>
      </c>
      <c r="B15" s="125"/>
      <c r="C15" s="345"/>
      <c r="D15" s="105"/>
      <c r="E15" s="265">
        <v>98.1</v>
      </c>
      <c r="F15" s="105">
        <v>0.7</v>
      </c>
      <c r="G15" s="105">
        <v>3</v>
      </c>
      <c r="H15" s="210"/>
      <c r="I15" s="133"/>
      <c r="J15" s="125"/>
      <c r="K15" s="345"/>
      <c r="L15" s="105"/>
      <c r="M15" s="265">
        <v>98.1</v>
      </c>
      <c r="N15" s="105">
        <v>0.7</v>
      </c>
      <c r="O15" s="105">
        <v>0.02</v>
      </c>
      <c r="P15" s="263"/>
      <c r="Q15" s="105"/>
      <c r="R15" s="263">
        <v>40</v>
      </c>
      <c r="S15" s="105">
        <v>1</v>
      </c>
      <c r="T15" s="263"/>
      <c r="U15" s="105"/>
      <c r="V15" s="125"/>
      <c r="W15" s="345"/>
      <c r="X15" s="105"/>
      <c r="Y15" s="265">
        <v>98.1</v>
      </c>
      <c r="Z15" s="105">
        <v>0.7</v>
      </c>
      <c r="AA15" s="105">
        <v>0.01</v>
      </c>
      <c r="AB15" s="263"/>
      <c r="AC15" s="105"/>
      <c r="AD15" s="263">
        <v>40</v>
      </c>
      <c r="AE15" s="105">
        <v>1</v>
      </c>
      <c r="AF15" s="263"/>
      <c r="AG15" s="105"/>
      <c r="AH15" s="125"/>
      <c r="AI15" s="160"/>
      <c r="AJ15" s="105"/>
      <c r="AK15" s="105"/>
      <c r="AL15" s="210"/>
      <c r="AM15" s="133"/>
      <c r="AN15" s="125"/>
      <c r="AO15" s="160"/>
      <c r="AP15" s="133"/>
      <c r="AQ15" s="133"/>
      <c r="AR15" s="133"/>
      <c r="AS15" s="125"/>
    </row>
    <row r="16" spans="1:56" x14ac:dyDescent="0.25">
      <c r="A16" s="130">
        <v>4</v>
      </c>
      <c r="B16" s="125"/>
      <c r="C16" s="345"/>
      <c r="D16" s="348"/>
      <c r="E16" s="265">
        <v>98.5</v>
      </c>
      <c r="F16" s="107">
        <v>0.8</v>
      </c>
      <c r="G16" s="107">
        <v>3</v>
      </c>
      <c r="H16" s="210"/>
      <c r="I16" s="143"/>
      <c r="J16" s="125"/>
      <c r="K16" s="345"/>
      <c r="L16" s="348"/>
      <c r="M16" s="265">
        <v>98.5</v>
      </c>
      <c r="N16" s="107">
        <v>0.8</v>
      </c>
      <c r="O16" s="107">
        <v>0.02</v>
      </c>
      <c r="P16" s="263"/>
      <c r="Q16" s="264"/>
      <c r="R16" s="263">
        <v>60</v>
      </c>
      <c r="S16" s="264">
        <v>0.8</v>
      </c>
      <c r="T16" s="263"/>
      <c r="U16" s="264"/>
      <c r="V16" s="125"/>
      <c r="W16" s="345"/>
      <c r="X16" s="348"/>
      <c r="Y16" s="265">
        <v>98.5</v>
      </c>
      <c r="Z16" s="107">
        <v>0.8</v>
      </c>
      <c r="AA16" s="107">
        <v>0.01</v>
      </c>
      <c r="AB16" s="263"/>
      <c r="AC16" s="264"/>
      <c r="AD16" s="263">
        <v>60</v>
      </c>
      <c r="AE16" s="264">
        <v>0.8</v>
      </c>
      <c r="AF16" s="263"/>
      <c r="AG16" s="264"/>
      <c r="AH16" s="125"/>
      <c r="AI16" s="160"/>
      <c r="AJ16" s="162"/>
      <c r="AK16" s="162"/>
      <c r="AL16" s="210"/>
      <c r="AM16" s="143"/>
      <c r="AN16" s="125"/>
      <c r="AO16" s="160"/>
      <c r="AP16" s="149"/>
      <c r="AQ16" s="149"/>
      <c r="AR16" s="149"/>
      <c r="AS16" s="125"/>
    </row>
    <row r="17" spans="1:45" x14ac:dyDescent="0.25">
      <c r="A17" s="130">
        <v>5</v>
      </c>
      <c r="B17" s="125"/>
      <c r="C17" s="345"/>
      <c r="D17" s="105"/>
      <c r="E17" s="265">
        <v>99</v>
      </c>
      <c r="F17" s="105">
        <v>0.9</v>
      </c>
      <c r="G17" s="105">
        <v>3</v>
      </c>
      <c r="H17" s="210"/>
      <c r="I17" s="133"/>
      <c r="J17" s="125"/>
      <c r="K17" s="345"/>
      <c r="L17" s="105"/>
      <c r="M17" s="265">
        <v>99</v>
      </c>
      <c r="N17" s="105">
        <v>0.9</v>
      </c>
      <c r="O17" s="105">
        <v>0.02</v>
      </c>
      <c r="P17" s="263"/>
      <c r="Q17" s="105"/>
      <c r="R17" s="263">
        <v>80</v>
      </c>
      <c r="S17" s="105">
        <v>0.6</v>
      </c>
      <c r="T17" s="263"/>
      <c r="U17" s="105"/>
      <c r="V17" s="125"/>
      <c r="W17" s="345"/>
      <c r="X17" s="105"/>
      <c r="Y17" s="265">
        <v>99</v>
      </c>
      <c r="Z17" s="105">
        <v>0.9</v>
      </c>
      <c r="AA17" s="105">
        <v>0.01</v>
      </c>
      <c r="AB17" s="263"/>
      <c r="AC17" s="105"/>
      <c r="AD17" s="263">
        <v>80</v>
      </c>
      <c r="AE17" s="105">
        <v>0.6</v>
      </c>
      <c r="AF17" s="263"/>
      <c r="AG17" s="105"/>
      <c r="AH17" s="125"/>
      <c r="AI17" s="160"/>
      <c r="AJ17" s="133"/>
      <c r="AK17" s="133"/>
      <c r="AL17" s="210"/>
      <c r="AM17" s="133"/>
      <c r="AN17" s="125"/>
      <c r="AO17" s="160"/>
      <c r="AP17" s="133"/>
      <c r="AQ17" s="133"/>
      <c r="AR17" s="133"/>
      <c r="AS17" s="125"/>
    </row>
    <row r="18" spans="1:45" x14ac:dyDescent="0.25">
      <c r="A18" s="130">
        <v>6</v>
      </c>
      <c r="B18" s="125"/>
      <c r="C18" s="345"/>
      <c r="D18" s="348"/>
      <c r="E18" s="265">
        <v>100</v>
      </c>
      <c r="F18" s="107">
        <v>1</v>
      </c>
      <c r="G18" s="107">
        <v>3</v>
      </c>
      <c r="H18" s="210"/>
      <c r="I18" s="143"/>
      <c r="J18" s="125"/>
      <c r="K18" s="345"/>
      <c r="L18" s="348"/>
      <c r="M18" s="265">
        <v>100</v>
      </c>
      <c r="N18" s="107">
        <v>1</v>
      </c>
      <c r="O18" s="107">
        <v>0.02</v>
      </c>
      <c r="P18" s="263"/>
      <c r="Q18" s="264"/>
      <c r="R18" s="263">
        <v>100</v>
      </c>
      <c r="S18" s="264">
        <v>0.1</v>
      </c>
      <c r="T18" s="263"/>
      <c r="U18" s="264"/>
      <c r="V18" s="125"/>
      <c r="W18" s="345"/>
      <c r="X18" s="348"/>
      <c r="Y18" s="265">
        <v>100</v>
      </c>
      <c r="Z18" s="107">
        <v>1</v>
      </c>
      <c r="AA18" s="107">
        <v>0.01</v>
      </c>
      <c r="AB18" s="263"/>
      <c r="AC18" s="264"/>
      <c r="AD18" s="263">
        <v>100</v>
      </c>
      <c r="AE18" s="264">
        <v>0.4</v>
      </c>
      <c r="AF18" s="263"/>
      <c r="AG18" s="264"/>
      <c r="AH18" s="125"/>
      <c r="AI18" s="160"/>
      <c r="AJ18" s="162"/>
      <c r="AK18" s="162"/>
      <c r="AL18" s="210"/>
      <c r="AM18" s="143"/>
      <c r="AN18" s="125"/>
      <c r="AO18" s="160"/>
      <c r="AP18" s="149"/>
      <c r="AQ18" s="149"/>
      <c r="AR18" s="149"/>
      <c r="AS18" s="125"/>
    </row>
    <row r="19" spans="1:45" x14ac:dyDescent="0.25">
      <c r="A19" s="130">
        <v>7</v>
      </c>
      <c r="B19" s="125"/>
      <c r="C19" s="345"/>
      <c r="D19" s="105"/>
      <c r="E19" s="265"/>
      <c r="F19" s="105"/>
      <c r="G19" s="105"/>
      <c r="H19" s="210"/>
      <c r="I19" s="133"/>
      <c r="J19" s="125"/>
      <c r="K19" s="345"/>
      <c r="L19" s="105"/>
      <c r="M19" s="265"/>
      <c r="N19" s="105"/>
      <c r="O19" s="105"/>
      <c r="P19" s="263"/>
      <c r="Q19" s="105"/>
      <c r="R19" s="263"/>
      <c r="S19" s="105"/>
      <c r="T19" s="263"/>
      <c r="U19" s="105"/>
      <c r="V19" s="125"/>
      <c r="W19" s="345"/>
      <c r="X19" s="105"/>
      <c r="Y19" s="265"/>
      <c r="Z19" s="105"/>
      <c r="AA19" s="105"/>
      <c r="AB19" s="263"/>
      <c r="AC19" s="105"/>
      <c r="AD19" s="263"/>
      <c r="AE19" s="105"/>
      <c r="AF19" s="263"/>
      <c r="AG19" s="105"/>
      <c r="AH19" s="125"/>
      <c r="AI19" s="160"/>
      <c r="AJ19" s="133"/>
      <c r="AK19" s="133"/>
      <c r="AL19" s="210"/>
      <c r="AM19" s="133"/>
      <c r="AN19" s="125"/>
      <c r="AO19" s="160"/>
      <c r="AP19" s="133"/>
      <c r="AQ19" s="133"/>
      <c r="AR19" s="133"/>
      <c r="AS19" s="125"/>
    </row>
    <row r="20" spans="1:45" x14ac:dyDescent="0.25">
      <c r="A20" s="130">
        <v>8</v>
      </c>
      <c r="B20" s="125"/>
      <c r="C20" s="345"/>
      <c r="D20" s="142"/>
      <c r="E20" s="170"/>
      <c r="F20" s="162"/>
      <c r="G20" s="162"/>
      <c r="H20" s="210"/>
      <c r="I20" s="143"/>
      <c r="J20" s="125"/>
      <c r="K20" s="345"/>
      <c r="L20" s="142"/>
      <c r="M20" s="170"/>
      <c r="N20" s="162"/>
      <c r="O20" s="162"/>
      <c r="P20" s="147"/>
      <c r="Q20" s="149"/>
      <c r="R20" s="147"/>
      <c r="S20" s="149"/>
      <c r="T20" s="147"/>
      <c r="U20" s="149"/>
      <c r="V20" s="125"/>
      <c r="W20" s="345"/>
      <c r="X20" s="142"/>
      <c r="Y20" s="170"/>
      <c r="Z20" s="162"/>
      <c r="AA20" s="162"/>
      <c r="AB20" s="147"/>
      <c r="AC20" s="149"/>
      <c r="AD20" s="147"/>
      <c r="AE20" s="149"/>
      <c r="AF20" s="147"/>
      <c r="AG20" s="149"/>
      <c r="AH20" s="125"/>
      <c r="AI20" s="160"/>
      <c r="AJ20" s="162"/>
      <c r="AK20" s="162"/>
      <c r="AL20" s="210"/>
      <c r="AM20" s="143"/>
      <c r="AN20" s="125"/>
      <c r="AO20" s="160"/>
      <c r="AP20" s="149"/>
      <c r="AQ20" s="149"/>
      <c r="AR20" s="149"/>
      <c r="AS20" s="125"/>
    </row>
    <row r="21" spans="1:45" x14ac:dyDescent="0.2">
      <c r="A21" s="130">
        <v>9</v>
      </c>
      <c r="B21" s="125"/>
      <c r="C21" s="141"/>
      <c r="D21" s="133"/>
      <c r="E21" s="170"/>
      <c r="F21" s="133"/>
      <c r="G21" s="133"/>
      <c r="H21" s="210"/>
      <c r="I21" s="133"/>
      <c r="J21" s="125"/>
      <c r="K21" s="141"/>
      <c r="L21" s="133"/>
      <c r="M21" s="170"/>
      <c r="N21" s="133"/>
      <c r="O21" s="133"/>
      <c r="P21" s="147"/>
      <c r="Q21" s="133"/>
      <c r="R21" s="147"/>
      <c r="S21" s="133"/>
      <c r="T21" s="147"/>
      <c r="U21" s="133"/>
      <c r="V21" s="125"/>
      <c r="W21" s="141"/>
      <c r="X21" s="133"/>
      <c r="Y21" s="170"/>
      <c r="Z21" s="133"/>
      <c r="AA21" s="133"/>
      <c r="AB21" s="147"/>
      <c r="AC21" s="133"/>
      <c r="AD21" s="147"/>
      <c r="AE21" s="133"/>
      <c r="AF21" s="147"/>
      <c r="AG21" s="133"/>
      <c r="AH21" s="125"/>
      <c r="AI21" s="160"/>
      <c r="AJ21" s="133"/>
      <c r="AK21" s="133"/>
      <c r="AL21" s="210"/>
      <c r="AM21" s="133"/>
      <c r="AN21" s="125"/>
      <c r="AO21" s="160"/>
      <c r="AP21" s="133"/>
      <c r="AQ21" s="133"/>
      <c r="AR21" s="133"/>
      <c r="AS21" s="125"/>
    </row>
    <row r="22" spans="1:45" x14ac:dyDescent="0.2">
      <c r="A22" s="130">
        <v>10</v>
      </c>
      <c r="B22" s="125"/>
      <c r="C22" s="141"/>
      <c r="D22" s="142"/>
      <c r="E22" s="170"/>
      <c r="F22" s="162"/>
      <c r="G22" s="162"/>
      <c r="H22" s="210"/>
      <c r="I22" s="143"/>
      <c r="J22" s="125"/>
      <c r="K22" s="141"/>
      <c r="L22" s="142"/>
      <c r="M22" s="170"/>
      <c r="N22" s="162"/>
      <c r="O22" s="162"/>
      <c r="P22" s="147"/>
      <c r="Q22" s="149"/>
      <c r="R22" s="147"/>
      <c r="S22" s="149"/>
      <c r="T22" s="147"/>
      <c r="U22" s="149"/>
      <c r="V22" s="125"/>
      <c r="W22" s="141"/>
      <c r="X22" s="142"/>
      <c r="Y22" s="170"/>
      <c r="Z22" s="162"/>
      <c r="AA22" s="162"/>
      <c r="AB22" s="147"/>
      <c r="AC22" s="149"/>
      <c r="AD22" s="147"/>
      <c r="AE22" s="149"/>
      <c r="AF22" s="147"/>
      <c r="AG22" s="149"/>
      <c r="AH22" s="125"/>
      <c r="AI22" s="160"/>
      <c r="AJ22" s="162"/>
      <c r="AK22" s="162"/>
      <c r="AL22" s="210"/>
      <c r="AM22" s="143"/>
      <c r="AN22" s="125"/>
      <c r="AO22" s="160"/>
      <c r="AP22" s="149"/>
      <c r="AQ22" s="149"/>
      <c r="AR22" s="149"/>
      <c r="AS22" s="125"/>
    </row>
    <row r="23" spans="1:45" x14ac:dyDescent="0.2">
      <c r="A23" s="130">
        <v>11</v>
      </c>
      <c r="B23" s="125"/>
      <c r="C23" s="141"/>
      <c r="D23" s="133"/>
      <c r="E23" s="170"/>
      <c r="F23" s="133"/>
      <c r="G23" s="133"/>
      <c r="H23" s="210"/>
      <c r="I23" s="133"/>
      <c r="J23" s="125"/>
      <c r="K23" s="141"/>
      <c r="L23" s="133"/>
      <c r="M23" s="170"/>
      <c r="N23" s="133"/>
      <c r="O23" s="133"/>
      <c r="P23" s="147"/>
      <c r="Q23" s="133"/>
      <c r="R23" s="147"/>
      <c r="S23" s="133"/>
      <c r="T23" s="147"/>
      <c r="U23" s="133"/>
      <c r="V23" s="125"/>
      <c r="W23" s="141"/>
      <c r="X23" s="133"/>
      <c r="Y23" s="170"/>
      <c r="Z23" s="133"/>
      <c r="AA23" s="133"/>
      <c r="AB23" s="147"/>
      <c r="AC23" s="133"/>
      <c r="AD23" s="147"/>
      <c r="AE23" s="133"/>
      <c r="AF23" s="147"/>
      <c r="AG23" s="133"/>
      <c r="AH23" s="125"/>
      <c r="AI23" s="160"/>
      <c r="AJ23" s="133"/>
      <c r="AK23" s="133"/>
      <c r="AL23" s="210"/>
      <c r="AM23" s="133"/>
      <c r="AN23" s="125"/>
      <c r="AO23" s="160"/>
      <c r="AP23" s="133"/>
      <c r="AQ23" s="133"/>
      <c r="AR23" s="133"/>
      <c r="AS23" s="125"/>
    </row>
    <row r="24" spans="1:45" x14ac:dyDescent="0.2">
      <c r="A24" s="130">
        <v>12</v>
      </c>
      <c r="B24" s="125"/>
      <c r="C24" s="141"/>
      <c r="D24" s="142"/>
      <c r="E24" s="170"/>
      <c r="F24" s="162"/>
      <c r="G24" s="162"/>
      <c r="H24" s="210"/>
      <c r="I24" s="143"/>
      <c r="J24" s="125"/>
      <c r="K24" s="141"/>
      <c r="L24" s="142"/>
      <c r="M24" s="170"/>
      <c r="N24" s="162"/>
      <c r="O24" s="162"/>
      <c r="P24" s="147"/>
      <c r="Q24" s="149"/>
      <c r="R24" s="147"/>
      <c r="S24" s="149"/>
      <c r="T24" s="147"/>
      <c r="U24" s="149"/>
      <c r="V24" s="125"/>
      <c r="W24" s="141"/>
      <c r="X24" s="142"/>
      <c r="Y24" s="170"/>
      <c r="Z24" s="162"/>
      <c r="AA24" s="162"/>
      <c r="AB24" s="147"/>
      <c r="AC24" s="149"/>
      <c r="AD24" s="147"/>
      <c r="AE24" s="149"/>
      <c r="AF24" s="147"/>
      <c r="AG24" s="149"/>
      <c r="AH24" s="125"/>
      <c r="AI24" s="160"/>
      <c r="AJ24" s="162"/>
      <c r="AK24" s="162"/>
      <c r="AL24" s="210"/>
      <c r="AM24" s="143"/>
      <c r="AN24" s="125"/>
      <c r="AO24" s="160"/>
      <c r="AP24" s="149"/>
      <c r="AQ24" s="149"/>
      <c r="AR24" s="149"/>
      <c r="AS24" s="125"/>
    </row>
    <row r="25" spans="1:45" x14ac:dyDescent="0.2">
      <c r="A25" s="130">
        <v>13</v>
      </c>
      <c r="B25" s="125"/>
      <c r="C25" s="141"/>
      <c r="D25" s="133"/>
      <c r="E25" s="170"/>
      <c r="F25" s="133"/>
      <c r="G25" s="133"/>
      <c r="H25" s="210"/>
      <c r="I25" s="133"/>
      <c r="J25" s="125"/>
      <c r="K25" s="141"/>
      <c r="L25" s="133"/>
      <c r="M25" s="170"/>
      <c r="N25" s="133"/>
      <c r="O25" s="133"/>
      <c r="P25" s="147"/>
      <c r="Q25" s="133"/>
      <c r="R25" s="147"/>
      <c r="S25" s="133"/>
      <c r="T25" s="147"/>
      <c r="U25" s="133"/>
      <c r="V25" s="125"/>
      <c r="W25" s="141"/>
      <c r="X25" s="133"/>
      <c r="Y25" s="170"/>
      <c r="Z25" s="133"/>
      <c r="AA25" s="133"/>
      <c r="AB25" s="147"/>
      <c r="AC25" s="133"/>
      <c r="AD25" s="147"/>
      <c r="AE25" s="133"/>
      <c r="AF25" s="147"/>
      <c r="AG25" s="133"/>
      <c r="AH25" s="125"/>
      <c r="AI25" s="160"/>
      <c r="AJ25" s="133"/>
      <c r="AK25" s="133"/>
      <c r="AL25" s="210"/>
      <c r="AM25" s="133"/>
      <c r="AN25" s="125"/>
      <c r="AO25" s="160"/>
      <c r="AP25" s="133"/>
      <c r="AQ25" s="133"/>
      <c r="AR25" s="133"/>
      <c r="AS25" s="125"/>
    </row>
    <row r="26" spans="1:45" x14ac:dyDescent="0.2">
      <c r="A26" s="130">
        <v>14</v>
      </c>
      <c r="B26" s="125"/>
      <c r="C26" s="141"/>
      <c r="D26" s="142"/>
      <c r="E26" s="170"/>
      <c r="F26" s="162"/>
      <c r="G26" s="162"/>
      <c r="H26" s="210"/>
      <c r="I26" s="143"/>
      <c r="J26" s="125"/>
      <c r="K26" s="141"/>
      <c r="L26" s="142"/>
      <c r="M26" s="170"/>
      <c r="N26" s="162"/>
      <c r="O26" s="162"/>
      <c r="P26" s="147"/>
      <c r="Q26" s="149"/>
      <c r="R26" s="147"/>
      <c r="S26" s="149"/>
      <c r="T26" s="147"/>
      <c r="U26" s="149"/>
      <c r="V26" s="125"/>
      <c r="W26" s="141"/>
      <c r="X26" s="142"/>
      <c r="Y26" s="170"/>
      <c r="Z26" s="162"/>
      <c r="AA26" s="162"/>
      <c r="AB26" s="147"/>
      <c r="AC26" s="149"/>
      <c r="AD26" s="147"/>
      <c r="AE26" s="149"/>
      <c r="AF26" s="147"/>
      <c r="AG26" s="149"/>
      <c r="AH26" s="125"/>
      <c r="AI26" s="160"/>
      <c r="AJ26" s="162"/>
      <c r="AK26" s="162"/>
      <c r="AL26" s="210"/>
      <c r="AM26" s="143"/>
      <c r="AN26" s="125"/>
      <c r="AO26" s="160"/>
      <c r="AP26" s="149"/>
      <c r="AQ26" s="149"/>
      <c r="AR26" s="149"/>
      <c r="AS26" s="125"/>
    </row>
    <row r="27" spans="1:45" x14ac:dyDescent="0.2">
      <c r="A27" s="130">
        <v>15</v>
      </c>
      <c r="B27" s="125"/>
      <c r="C27" s="141"/>
      <c r="D27" s="133"/>
      <c r="E27" s="170"/>
      <c r="F27" s="133"/>
      <c r="G27" s="133"/>
      <c r="H27" s="210"/>
      <c r="I27" s="133"/>
      <c r="J27" s="125"/>
      <c r="K27" s="141"/>
      <c r="L27" s="133"/>
      <c r="M27" s="170"/>
      <c r="N27" s="133"/>
      <c r="O27" s="133"/>
      <c r="P27" s="147"/>
      <c r="Q27" s="133"/>
      <c r="R27" s="147"/>
      <c r="S27" s="133"/>
      <c r="T27" s="147"/>
      <c r="U27" s="133"/>
      <c r="V27" s="125"/>
      <c r="W27" s="141"/>
      <c r="X27" s="133"/>
      <c r="Y27" s="170"/>
      <c r="Z27" s="133"/>
      <c r="AA27" s="133"/>
      <c r="AB27" s="147"/>
      <c r="AC27" s="133"/>
      <c r="AD27" s="147"/>
      <c r="AE27" s="133"/>
      <c r="AF27" s="147"/>
      <c r="AG27" s="133"/>
      <c r="AH27" s="125"/>
      <c r="AI27" s="160"/>
      <c r="AJ27" s="133"/>
      <c r="AK27" s="133"/>
      <c r="AL27" s="210"/>
      <c r="AM27" s="133"/>
      <c r="AN27" s="125"/>
      <c r="AO27" s="160"/>
      <c r="AP27" s="133"/>
      <c r="AQ27" s="133"/>
      <c r="AR27" s="133"/>
      <c r="AS27" s="125"/>
    </row>
    <row r="28" spans="1:45" x14ac:dyDescent="0.2">
      <c r="A28" s="130">
        <v>16</v>
      </c>
      <c r="B28" s="125"/>
      <c r="C28" s="141"/>
      <c r="D28" s="142"/>
      <c r="E28" s="170"/>
      <c r="F28" s="162"/>
      <c r="G28" s="162"/>
      <c r="H28" s="210"/>
      <c r="I28" s="143"/>
      <c r="J28" s="125"/>
      <c r="K28" s="141"/>
      <c r="L28" s="142"/>
      <c r="M28" s="170"/>
      <c r="N28" s="162"/>
      <c r="O28" s="162"/>
      <c r="P28" s="147"/>
      <c r="Q28" s="149"/>
      <c r="R28" s="147"/>
      <c r="S28" s="149"/>
      <c r="T28" s="147"/>
      <c r="U28" s="149"/>
      <c r="V28" s="125"/>
      <c r="W28" s="141"/>
      <c r="X28" s="142"/>
      <c r="Y28" s="170"/>
      <c r="Z28" s="162"/>
      <c r="AA28" s="162"/>
      <c r="AB28" s="147"/>
      <c r="AC28" s="149"/>
      <c r="AD28" s="147"/>
      <c r="AE28" s="149"/>
      <c r="AF28" s="147"/>
      <c r="AG28" s="149"/>
      <c r="AH28" s="125"/>
      <c r="AI28" s="160"/>
      <c r="AJ28" s="162"/>
      <c r="AK28" s="162"/>
      <c r="AL28" s="210"/>
      <c r="AM28" s="143"/>
      <c r="AN28" s="125"/>
      <c r="AO28" s="160"/>
      <c r="AP28" s="149"/>
      <c r="AQ28" s="149"/>
      <c r="AR28" s="149"/>
      <c r="AS28" s="125"/>
    </row>
    <row r="29" spans="1:45" x14ac:dyDescent="0.2">
      <c r="A29" s="130">
        <v>17</v>
      </c>
      <c r="B29" s="125"/>
      <c r="C29" s="141"/>
      <c r="D29" s="133"/>
      <c r="E29" s="170"/>
      <c r="F29" s="133"/>
      <c r="G29" s="133"/>
      <c r="H29" s="210"/>
      <c r="I29" s="133"/>
      <c r="J29" s="125"/>
      <c r="K29" s="141"/>
      <c r="L29" s="133"/>
      <c r="M29" s="170"/>
      <c r="N29" s="133"/>
      <c r="O29" s="133"/>
      <c r="P29" s="147"/>
      <c r="Q29" s="133"/>
      <c r="R29" s="147"/>
      <c r="S29" s="133"/>
      <c r="T29" s="147"/>
      <c r="U29" s="133"/>
      <c r="V29" s="125"/>
      <c r="W29" s="141"/>
      <c r="X29" s="133"/>
      <c r="Y29" s="170"/>
      <c r="Z29" s="133"/>
      <c r="AA29" s="133"/>
      <c r="AB29" s="147"/>
      <c r="AC29" s="133"/>
      <c r="AD29" s="147"/>
      <c r="AE29" s="133"/>
      <c r="AF29" s="147"/>
      <c r="AG29" s="133"/>
      <c r="AH29" s="125"/>
      <c r="AI29" s="160"/>
      <c r="AJ29" s="133"/>
      <c r="AK29" s="133"/>
      <c r="AL29" s="210"/>
      <c r="AM29" s="133"/>
      <c r="AN29" s="125"/>
      <c r="AO29" s="160"/>
      <c r="AP29" s="133"/>
      <c r="AQ29" s="133"/>
      <c r="AR29" s="133"/>
      <c r="AS29" s="125"/>
    </row>
    <row r="30" spans="1:45" x14ac:dyDescent="0.2">
      <c r="A30" s="130">
        <v>18</v>
      </c>
      <c r="B30" s="125"/>
      <c r="C30" s="141"/>
      <c r="D30" s="142"/>
      <c r="E30" s="170"/>
      <c r="F30" s="162"/>
      <c r="G30" s="162"/>
      <c r="H30" s="210"/>
      <c r="I30" s="143"/>
      <c r="J30" s="125"/>
      <c r="K30" s="141"/>
      <c r="L30" s="142"/>
      <c r="M30" s="170"/>
      <c r="N30" s="162"/>
      <c r="O30" s="162"/>
      <c r="P30" s="147"/>
      <c r="Q30" s="149"/>
      <c r="R30" s="147"/>
      <c r="S30" s="149"/>
      <c r="T30" s="147"/>
      <c r="U30" s="149"/>
      <c r="V30" s="125"/>
      <c r="W30" s="141"/>
      <c r="X30" s="142"/>
      <c r="Y30" s="170"/>
      <c r="Z30" s="162"/>
      <c r="AA30" s="162"/>
      <c r="AB30" s="147"/>
      <c r="AC30" s="149"/>
      <c r="AD30" s="147"/>
      <c r="AE30" s="149"/>
      <c r="AF30" s="147"/>
      <c r="AG30" s="149"/>
      <c r="AH30" s="125"/>
      <c r="AI30" s="160"/>
      <c r="AJ30" s="162"/>
      <c r="AK30" s="162"/>
      <c r="AL30" s="210"/>
      <c r="AM30" s="143"/>
      <c r="AN30" s="125"/>
      <c r="AO30" s="160"/>
      <c r="AP30" s="149"/>
      <c r="AQ30" s="149"/>
      <c r="AR30" s="149"/>
      <c r="AS30" s="125"/>
    </row>
    <row r="31" spans="1:45" x14ac:dyDescent="0.2">
      <c r="A31" s="130">
        <v>19</v>
      </c>
      <c r="B31" s="125"/>
      <c r="C31" s="141"/>
      <c r="D31" s="133"/>
      <c r="E31" s="170"/>
      <c r="F31" s="133"/>
      <c r="G31" s="133"/>
      <c r="H31" s="210"/>
      <c r="I31" s="133"/>
      <c r="J31" s="125"/>
      <c r="K31" s="141"/>
      <c r="L31" s="133"/>
      <c r="M31" s="170"/>
      <c r="N31" s="133"/>
      <c r="O31" s="133"/>
      <c r="P31" s="147"/>
      <c r="Q31" s="133"/>
      <c r="R31" s="147"/>
      <c r="S31" s="133"/>
      <c r="T31" s="147"/>
      <c r="U31" s="133"/>
      <c r="V31" s="125"/>
      <c r="W31" s="141"/>
      <c r="X31" s="133"/>
      <c r="Y31" s="170"/>
      <c r="Z31" s="133"/>
      <c r="AA31" s="133"/>
      <c r="AB31" s="147"/>
      <c r="AC31" s="133"/>
      <c r="AD31" s="147"/>
      <c r="AE31" s="133"/>
      <c r="AF31" s="147"/>
      <c r="AG31" s="133"/>
      <c r="AH31" s="125"/>
      <c r="AI31" s="160"/>
      <c r="AJ31" s="133"/>
      <c r="AK31" s="133"/>
      <c r="AL31" s="210"/>
      <c r="AM31" s="133"/>
      <c r="AN31" s="125"/>
      <c r="AO31" s="160"/>
      <c r="AP31" s="133"/>
      <c r="AQ31" s="133"/>
      <c r="AR31" s="133"/>
      <c r="AS31" s="125"/>
    </row>
    <row r="32" spans="1:45" x14ac:dyDescent="0.2">
      <c r="A32" s="130">
        <v>20</v>
      </c>
      <c r="B32" s="125"/>
      <c r="C32" s="141"/>
      <c r="D32" s="142"/>
      <c r="E32" s="170"/>
      <c r="F32" s="162"/>
      <c r="G32" s="162"/>
      <c r="H32" s="210"/>
      <c r="I32" s="143"/>
      <c r="J32" s="125"/>
      <c r="K32" s="141"/>
      <c r="L32" s="142"/>
      <c r="M32" s="170"/>
      <c r="N32" s="162"/>
      <c r="O32" s="162"/>
      <c r="P32" s="147"/>
      <c r="Q32" s="149"/>
      <c r="R32" s="147"/>
      <c r="S32" s="149"/>
      <c r="T32" s="147"/>
      <c r="U32" s="149"/>
      <c r="V32" s="125"/>
      <c r="W32" s="141"/>
      <c r="X32" s="142"/>
      <c r="Y32" s="170"/>
      <c r="Z32" s="162"/>
      <c r="AA32" s="162"/>
      <c r="AB32" s="147"/>
      <c r="AC32" s="149"/>
      <c r="AD32" s="147"/>
      <c r="AE32" s="149"/>
      <c r="AF32" s="147"/>
      <c r="AG32" s="149"/>
      <c r="AH32" s="125"/>
      <c r="AI32" s="160"/>
      <c r="AJ32" s="162"/>
      <c r="AK32" s="162"/>
      <c r="AL32" s="210"/>
      <c r="AM32" s="143"/>
      <c r="AN32" s="125"/>
      <c r="AO32" s="160"/>
      <c r="AP32" s="149"/>
      <c r="AQ32" s="149"/>
      <c r="AR32" s="149"/>
      <c r="AS32" s="125"/>
    </row>
    <row r="33" spans="1:45" x14ac:dyDescent="0.2">
      <c r="A33" s="130">
        <v>21</v>
      </c>
      <c r="B33" s="125"/>
      <c r="C33" s="141"/>
      <c r="D33" s="133"/>
      <c r="E33" s="170"/>
      <c r="F33" s="133"/>
      <c r="G33" s="133"/>
      <c r="H33" s="210"/>
      <c r="I33" s="133"/>
      <c r="J33" s="125"/>
      <c r="K33" s="141"/>
      <c r="L33" s="133"/>
      <c r="M33" s="170"/>
      <c r="N33" s="133"/>
      <c r="O33" s="133"/>
      <c r="P33" s="147"/>
      <c r="Q33" s="133"/>
      <c r="R33" s="147"/>
      <c r="S33" s="133"/>
      <c r="T33" s="147"/>
      <c r="U33" s="133"/>
      <c r="V33" s="125"/>
      <c r="W33" s="141"/>
      <c r="X33" s="133"/>
      <c r="Y33" s="170"/>
      <c r="Z33" s="133"/>
      <c r="AA33" s="133"/>
      <c r="AB33" s="147"/>
      <c r="AC33" s="133"/>
      <c r="AD33" s="147"/>
      <c r="AE33" s="133"/>
      <c r="AF33" s="147"/>
      <c r="AG33" s="133"/>
      <c r="AH33" s="125"/>
      <c r="AI33" s="160"/>
      <c r="AJ33" s="133"/>
      <c r="AK33" s="133"/>
      <c r="AL33" s="210"/>
      <c r="AM33" s="133"/>
      <c r="AN33" s="125"/>
      <c r="AO33" s="160"/>
      <c r="AP33" s="133"/>
      <c r="AQ33" s="133"/>
      <c r="AR33" s="133"/>
      <c r="AS33" s="125"/>
    </row>
    <row r="34" spans="1:45" x14ac:dyDescent="0.2">
      <c r="A34" s="130">
        <v>22</v>
      </c>
      <c r="B34" s="125"/>
      <c r="C34" s="141"/>
      <c r="D34" s="142"/>
      <c r="E34" s="170"/>
      <c r="F34" s="162"/>
      <c r="G34" s="162"/>
      <c r="H34" s="210"/>
      <c r="I34" s="143"/>
      <c r="J34" s="125"/>
      <c r="K34" s="141"/>
      <c r="L34" s="142"/>
      <c r="M34" s="170"/>
      <c r="N34" s="162"/>
      <c r="O34" s="162"/>
      <c r="P34" s="147"/>
      <c r="Q34" s="149"/>
      <c r="R34" s="147"/>
      <c r="S34" s="149"/>
      <c r="T34" s="147"/>
      <c r="U34" s="149"/>
      <c r="V34" s="125"/>
      <c r="W34" s="141"/>
      <c r="X34" s="142"/>
      <c r="Y34" s="170"/>
      <c r="Z34" s="162"/>
      <c r="AA34" s="162"/>
      <c r="AB34" s="147"/>
      <c r="AC34" s="149"/>
      <c r="AD34" s="147"/>
      <c r="AE34" s="149"/>
      <c r="AF34" s="147"/>
      <c r="AG34" s="149"/>
      <c r="AH34" s="125"/>
      <c r="AI34" s="160"/>
      <c r="AJ34" s="162"/>
      <c r="AK34" s="162"/>
      <c r="AL34" s="210"/>
      <c r="AM34" s="143"/>
      <c r="AN34" s="125"/>
      <c r="AO34" s="160"/>
      <c r="AP34" s="149"/>
      <c r="AQ34" s="149"/>
      <c r="AR34" s="149"/>
      <c r="AS34" s="125"/>
    </row>
    <row r="35" spans="1:45" x14ac:dyDescent="0.2">
      <c r="A35" s="130">
        <v>23</v>
      </c>
      <c r="B35" s="125"/>
      <c r="C35" s="141"/>
      <c r="D35" s="133"/>
      <c r="E35" s="170"/>
      <c r="F35" s="133"/>
      <c r="G35" s="133"/>
      <c r="H35" s="210"/>
      <c r="I35" s="133"/>
      <c r="J35" s="125"/>
      <c r="K35" s="141"/>
      <c r="L35" s="133"/>
      <c r="M35" s="170"/>
      <c r="N35" s="133"/>
      <c r="O35" s="133"/>
      <c r="P35" s="147"/>
      <c r="Q35" s="133"/>
      <c r="R35" s="147"/>
      <c r="S35" s="133"/>
      <c r="T35" s="147"/>
      <c r="U35" s="133"/>
      <c r="V35" s="125"/>
      <c r="W35" s="141"/>
      <c r="X35" s="133"/>
      <c r="Y35" s="170"/>
      <c r="Z35" s="133"/>
      <c r="AA35" s="133"/>
      <c r="AB35" s="147"/>
      <c r="AC35" s="133"/>
      <c r="AD35" s="147"/>
      <c r="AE35" s="133"/>
      <c r="AF35" s="147"/>
      <c r="AG35" s="133"/>
      <c r="AH35" s="125"/>
      <c r="AI35" s="160"/>
      <c r="AJ35" s="133"/>
      <c r="AK35" s="133"/>
      <c r="AL35" s="210"/>
      <c r="AM35" s="133"/>
      <c r="AN35" s="125"/>
      <c r="AO35" s="160"/>
      <c r="AP35" s="133"/>
      <c r="AQ35" s="133"/>
      <c r="AR35" s="133"/>
      <c r="AS35" s="125"/>
    </row>
    <row r="36" spans="1:45" x14ac:dyDescent="0.2">
      <c r="A36" s="130">
        <v>24</v>
      </c>
      <c r="B36" s="125"/>
      <c r="C36" s="141"/>
      <c r="D36" s="142"/>
      <c r="E36" s="170"/>
      <c r="F36" s="162"/>
      <c r="G36" s="162"/>
      <c r="H36" s="210"/>
      <c r="I36" s="143"/>
      <c r="J36" s="125"/>
      <c r="K36" s="141"/>
      <c r="L36" s="142"/>
      <c r="M36" s="170"/>
      <c r="N36" s="162"/>
      <c r="O36" s="162"/>
      <c r="P36" s="147"/>
      <c r="Q36" s="149"/>
      <c r="R36" s="147"/>
      <c r="S36" s="149"/>
      <c r="T36" s="147"/>
      <c r="U36" s="149"/>
      <c r="V36" s="125"/>
      <c r="W36" s="141"/>
      <c r="X36" s="142"/>
      <c r="Y36" s="170"/>
      <c r="Z36" s="162"/>
      <c r="AA36" s="162"/>
      <c r="AB36" s="147"/>
      <c r="AC36" s="149"/>
      <c r="AD36" s="147"/>
      <c r="AE36" s="149"/>
      <c r="AF36" s="147"/>
      <c r="AG36" s="149"/>
      <c r="AH36" s="125"/>
      <c r="AI36" s="160"/>
      <c r="AJ36" s="162"/>
      <c r="AK36" s="162"/>
      <c r="AL36" s="210"/>
      <c r="AM36" s="143"/>
      <c r="AN36" s="125"/>
      <c r="AO36" s="160"/>
      <c r="AP36" s="149"/>
      <c r="AQ36" s="149"/>
      <c r="AR36" s="149"/>
      <c r="AS36" s="125"/>
    </row>
    <row r="37" spans="1:45" x14ac:dyDescent="0.2">
      <c r="A37" s="130">
        <v>25</v>
      </c>
      <c r="B37" s="125"/>
      <c r="C37" s="141"/>
      <c r="D37" s="133"/>
      <c r="E37" s="170"/>
      <c r="F37" s="133"/>
      <c r="G37" s="133"/>
      <c r="H37" s="210"/>
      <c r="I37" s="133"/>
      <c r="J37" s="125"/>
      <c r="K37" s="141"/>
      <c r="L37" s="133"/>
      <c r="M37" s="170"/>
      <c r="N37" s="133"/>
      <c r="O37" s="133"/>
      <c r="P37" s="147"/>
      <c r="Q37" s="133"/>
      <c r="R37" s="147"/>
      <c r="S37" s="133"/>
      <c r="T37" s="147"/>
      <c r="U37" s="133"/>
      <c r="V37" s="125"/>
      <c r="W37" s="141"/>
      <c r="X37" s="133"/>
      <c r="Y37" s="170"/>
      <c r="Z37" s="133"/>
      <c r="AA37" s="133"/>
      <c r="AB37" s="147"/>
      <c r="AC37" s="133"/>
      <c r="AD37" s="147"/>
      <c r="AE37" s="133"/>
      <c r="AF37" s="147"/>
      <c r="AG37" s="133"/>
      <c r="AH37" s="125"/>
      <c r="AI37" s="171"/>
      <c r="AJ37" s="172"/>
      <c r="AK37" s="172"/>
      <c r="AL37" s="210"/>
      <c r="AM37" s="133"/>
      <c r="AN37" s="125"/>
      <c r="AO37" s="171"/>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24" t="s">
        <v>507</v>
      </c>
      <c r="AJ38" s="267"/>
      <c r="AK38" s="324" t="s">
        <v>508</v>
      </c>
      <c r="AL38" s="267"/>
      <c r="AM38" s="267"/>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22" t="s">
        <v>524</v>
      </c>
      <c r="L48" s="173">
        <f>MAX(L13:L37)</f>
        <v>3</v>
      </c>
      <c r="M48" s="322" t="s">
        <v>524</v>
      </c>
      <c r="N48" s="173">
        <f>L48*MAX(N13:N37)</f>
        <v>3</v>
      </c>
      <c r="O48" s="125"/>
      <c r="P48" s="125"/>
      <c r="Q48" s="125"/>
      <c r="R48" s="322" t="s">
        <v>524</v>
      </c>
      <c r="S48" s="173">
        <f>L48*MAX(N13:N37)*MAX(S13:S37)</f>
        <v>3</v>
      </c>
      <c r="T48" s="125"/>
      <c r="U48" s="125"/>
      <c r="V48" s="125"/>
      <c r="W48" s="322" t="s">
        <v>524</v>
      </c>
      <c r="X48" s="173">
        <f>MAX(X13:X37)</f>
        <v>1.5</v>
      </c>
      <c r="Y48" s="322" t="s">
        <v>524</v>
      </c>
      <c r="Z48" s="173">
        <f>X48*MAX(Z13:Z37)</f>
        <v>1.5</v>
      </c>
      <c r="AA48" s="125"/>
      <c r="AB48" s="125"/>
      <c r="AC48" s="125"/>
      <c r="AD48" s="322" t="s">
        <v>524</v>
      </c>
      <c r="AE48" s="173">
        <f>X48*MAX(Z13:Z37)*MAX(AE13:AE37)</f>
        <v>1.5</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4" t="s">
        <v>525</v>
      </c>
      <c r="N49" s="175">
        <f>L48*MIN(N13:N37)</f>
        <v>1.5</v>
      </c>
      <c r="O49" s="125"/>
      <c r="P49" s="125"/>
      <c r="Q49" s="125"/>
      <c r="R49" s="174" t="s">
        <v>525</v>
      </c>
      <c r="S49" s="175">
        <f>L48*MIN(N13:N37)*MIN(S13:S37)</f>
        <v>0.15000000000000002</v>
      </c>
      <c r="T49" s="125"/>
      <c r="U49" s="125"/>
      <c r="V49" s="125"/>
      <c r="W49" s="125"/>
      <c r="X49" s="125"/>
      <c r="Y49" s="174" t="s">
        <v>525</v>
      </c>
      <c r="Z49" s="175">
        <f>X48*MIN(Z13:Z37)</f>
        <v>0.75</v>
      </c>
      <c r="AA49" s="125"/>
      <c r="AB49" s="125"/>
      <c r="AC49" s="125"/>
      <c r="AD49" s="174" t="s">
        <v>525</v>
      </c>
      <c r="AE49" s="175">
        <f>X48*MIN(Z13:Z37)*MIN(AE13:AE37)</f>
        <v>7.5000000000000011E-2</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C11:G11"/>
    <mergeCell ref="AL11:AM11"/>
    <mergeCell ref="AI11:AK11"/>
    <mergeCell ref="Z6:AA6"/>
    <mergeCell ref="C7:I7"/>
    <mergeCell ref="K7:P7"/>
    <mergeCell ref="W7:AB7"/>
    <mergeCell ref="AI7:AM7"/>
    <mergeCell ref="AO7:AR7"/>
    <mergeCell ref="AO11:AQ11"/>
    <mergeCell ref="K11:U11"/>
    <mergeCell ref="W11:AG11"/>
    <mergeCell ref="H11:I11"/>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F13" sqref="F13"/>
    </sheetView>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39" t="s">
        <v>557</v>
      </c>
      <c r="D2" s="240"/>
      <c r="E2" s="240"/>
      <c r="F2" s="240"/>
      <c r="G2" s="240"/>
      <c r="H2" s="240"/>
      <c r="I2" s="240"/>
      <c r="J2" s="240"/>
      <c r="K2" s="240"/>
      <c r="L2" s="240"/>
      <c r="M2" s="240"/>
      <c r="N2" s="240"/>
      <c r="O2" s="240"/>
      <c r="P2" s="240"/>
      <c r="Q2" s="240"/>
      <c r="R2" s="240"/>
      <c r="S2" s="240"/>
      <c r="T2" s="125"/>
      <c r="U2" s="335" t="s">
        <v>1095</v>
      </c>
      <c r="V2" s="125"/>
      <c r="W2" s="335" t="s">
        <v>1094</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7">
        <v>1</v>
      </c>
      <c r="V3" s="125"/>
      <c r="W3" s="267">
        <v>1</v>
      </c>
      <c r="X3" s="125"/>
      <c r="Y3" s="125"/>
      <c r="Z3" s="125"/>
    </row>
    <row r="4" spans="1:26" ht="16.5" thickBot="1" x14ac:dyDescent="0.25">
      <c r="A4" s="35" t="s">
        <v>446</v>
      </c>
      <c r="B4" s="125"/>
      <c r="C4" s="399" t="s">
        <v>704</v>
      </c>
      <c r="D4" s="410"/>
      <c r="E4" s="410"/>
      <c r="F4" s="410"/>
      <c r="G4" s="410"/>
      <c r="H4" s="410"/>
      <c r="I4" s="410"/>
      <c r="J4" s="404"/>
      <c r="K4" s="125"/>
      <c r="L4" s="382" t="s">
        <v>431</v>
      </c>
      <c r="M4" s="380"/>
      <c r="N4" s="125"/>
      <c r="O4" s="409" t="s">
        <v>530</v>
      </c>
      <c r="P4" s="409"/>
      <c r="Q4" s="409"/>
      <c r="R4" s="409"/>
      <c r="S4" s="409"/>
      <c r="T4" s="125"/>
      <c r="U4" s="267">
        <v>2</v>
      </c>
      <c r="V4" s="174" t="s">
        <v>867</v>
      </c>
      <c r="W4" s="267">
        <v>2</v>
      </c>
      <c r="X4" s="125"/>
      <c r="Y4" s="125"/>
      <c r="Z4" s="125"/>
    </row>
    <row r="5" spans="1:26" ht="16.5" thickBot="1" x14ac:dyDescent="0.25">
      <c r="A5" s="135" t="s">
        <v>445</v>
      </c>
      <c r="B5" s="125"/>
      <c r="C5" s="399" t="s">
        <v>530</v>
      </c>
      <c r="D5" s="410"/>
      <c r="E5" s="404"/>
      <c r="F5" s="395" t="s">
        <v>536</v>
      </c>
      <c r="G5" s="389"/>
      <c r="H5" s="389"/>
      <c r="I5" s="396"/>
      <c r="J5" s="248" t="s">
        <v>535</v>
      </c>
      <c r="K5" s="125"/>
      <c r="L5" s="382" t="s">
        <v>520</v>
      </c>
      <c r="M5" s="380"/>
      <c r="N5" s="125"/>
      <c r="O5" s="382" t="s">
        <v>515</v>
      </c>
      <c r="P5" s="383"/>
      <c r="Q5" s="383"/>
      <c r="R5" s="383"/>
      <c r="S5" s="383"/>
      <c r="T5" s="125"/>
      <c r="U5" s="267">
        <v>3</v>
      </c>
      <c r="V5" s="174"/>
      <c r="W5" s="267">
        <v>3</v>
      </c>
      <c r="X5" s="125"/>
      <c r="Y5" s="125"/>
      <c r="Z5" s="125"/>
    </row>
    <row r="6" spans="1:26" ht="16.5" thickBot="1" x14ac:dyDescent="0.25">
      <c r="A6" s="125"/>
      <c r="B6" s="125"/>
      <c r="C6" s="395" t="s">
        <v>775</v>
      </c>
      <c r="D6" s="396"/>
      <c r="E6" s="246" t="s">
        <v>867</v>
      </c>
      <c r="F6" s="248" t="s">
        <v>775</v>
      </c>
      <c r="G6" s="125"/>
      <c r="H6" s="395" t="s">
        <v>706</v>
      </c>
      <c r="I6" s="396"/>
      <c r="J6" s="248" t="s">
        <v>775</v>
      </c>
      <c r="K6" s="125"/>
      <c r="L6" s="125"/>
      <c r="M6" s="245" t="s">
        <v>521</v>
      </c>
      <c r="N6" s="125"/>
      <c r="O6" s="125"/>
      <c r="P6" s="395" t="s">
        <v>436</v>
      </c>
      <c r="Q6" s="396"/>
      <c r="R6" s="125"/>
      <c r="S6" s="248" t="s">
        <v>773</v>
      </c>
      <c r="T6" s="125"/>
      <c r="U6" s="277">
        <v>4</v>
      </c>
      <c r="V6" s="337" t="s">
        <v>868</v>
      </c>
      <c r="W6" s="267">
        <v>4</v>
      </c>
      <c r="X6" s="125"/>
      <c r="Y6" s="125"/>
      <c r="Z6" s="125"/>
    </row>
    <row r="7" spans="1:26" ht="16.5" thickBot="1" x14ac:dyDescent="0.25">
      <c r="A7" s="125"/>
      <c r="B7" s="125"/>
      <c r="C7" s="391" t="s">
        <v>463</v>
      </c>
      <c r="D7" s="392"/>
      <c r="E7" s="392"/>
      <c r="F7" s="392"/>
      <c r="G7" s="392"/>
      <c r="H7" s="392"/>
      <c r="I7" s="392"/>
      <c r="J7" s="392"/>
      <c r="K7" s="125"/>
      <c r="L7" s="125"/>
      <c r="M7" s="155" t="s">
        <v>769</v>
      </c>
      <c r="N7" s="125"/>
      <c r="O7" s="391" t="s">
        <v>840</v>
      </c>
      <c r="P7" s="392"/>
      <c r="Q7" s="392"/>
      <c r="R7" s="392"/>
      <c r="S7" s="392"/>
      <c r="T7" s="125"/>
      <c r="U7" s="278">
        <v>5</v>
      </c>
      <c r="V7" s="174"/>
      <c r="W7" s="267">
        <v>5</v>
      </c>
      <c r="X7" s="125"/>
      <c r="Y7" s="125"/>
      <c r="Z7" s="125"/>
    </row>
    <row r="8" spans="1:26" ht="16.5" thickBot="1" x14ac:dyDescent="0.25">
      <c r="A8" s="145" t="s">
        <v>644</v>
      </c>
      <c r="B8" s="125"/>
      <c r="C8" s="145" t="s">
        <v>635</v>
      </c>
      <c r="D8" s="145" t="s">
        <v>426</v>
      </c>
      <c r="E8" s="168" t="s">
        <v>705</v>
      </c>
      <c r="F8" s="145" t="s">
        <v>426</v>
      </c>
      <c r="G8" s="157" t="s">
        <v>635</v>
      </c>
      <c r="H8" s="145" t="s">
        <v>426</v>
      </c>
      <c r="I8" s="145" t="s">
        <v>427</v>
      </c>
      <c r="J8" s="145" t="s">
        <v>426</v>
      </c>
      <c r="K8" s="125"/>
      <c r="L8" s="157" t="s">
        <v>635</v>
      </c>
      <c r="M8" s="156" t="s">
        <v>770</v>
      </c>
      <c r="N8" s="125"/>
      <c r="O8" s="145" t="s">
        <v>635</v>
      </c>
      <c r="P8" s="145" t="s">
        <v>426</v>
      </c>
      <c r="Q8" s="145" t="s">
        <v>427</v>
      </c>
      <c r="R8" s="153" t="s">
        <v>637</v>
      </c>
      <c r="S8" s="153" t="s">
        <v>636</v>
      </c>
      <c r="T8" s="125"/>
      <c r="U8" s="278">
        <v>6</v>
      </c>
      <c r="V8" s="337"/>
      <c r="W8" s="267">
        <v>6</v>
      </c>
      <c r="X8" s="125"/>
      <c r="Y8" s="125"/>
      <c r="Z8" s="125"/>
    </row>
    <row r="9" spans="1:26" s="129" customFormat="1" x14ac:dyDescent="0.2">
      <c r="A9" s="214" t="s">
        <v>643</v>
      </c>
      <c r="B9" s="126"/>
      <c r="C9" s="126"/>
      <c r="D9" s="216">
        <v>0</v>
      </c>
      <c r="E9" s="216">
        <v>0</v>
      </c>
      <c r="F9" s="234">
        <v>0</v>
      </c>
      <c r="G9" s="126"/>
      <c r="H9" s="216">
        <v>1</v>
      </c>
      <c r="I9" s="216">
        <v>1</v>
      </c>
      <c r="J9" s="234">
        <v>0</v>
      </c>
      <c r="K9" s="126"/>
      <c r="L9" s="126"/>
      <c r="M9" s="216">
        <v>0</v>
      </c>
      <c r="N9" s="126"/>
      <c r="O9" s="126"/>
      <c r="P9" s="216">
        <v>1</v>
      </c>
      <c r="Q9" s="216">
        <v>1</v>
      </c>
      <c r="R9" s="126"/>
      <c r="S9" s="216">
        <v>1</v>
      </c>
      <c r="T9" s="126"/>
      <c r="U9" s="278">
        <v>7</v>
      </c>
      <c r="V9" s="357" t="s">
        <v>869</v>
      </c>
      <c r="W9" s="267">
        <v>7</v>
      </c>
      <c r="X9" s="126"/>
      <c r="Y9" s="126"/>
      <c r="Z9" s="126"/>
    </row>
    <row r="10" spans="1:26" s="226" customFormat="1" x14ac:dyDescent="0.2">
      <c r="A10" s="218" t="s">
        <v>641</v>
      </c>
      <c r="B10" s="219"/>
      <c r="C10" s="219"/>
      <c r="D10" s="220">
        <f>COUNT(D13:D37)</f>
        <v>1</v>
      </c>
      <c r="E10" s="220">
        <f>COUNT(E13:E37)</f>
        <v>1</v>
      </c>
      <c r="F10" s="220">
        <f>COUNT(F13:F37)</f>
        <v>1</v>
      </c>
      <c r="G10" s="219"/>
      <c r="H10" s="220">
        <f>COUNT(H13:H37)</f>
        <v>4</v>
      </c>
      <c r="I10" s="220">
        <f>COUNT(I13:I37)</f>
        <v>4</v>
      </c>
      <c r="J10" s="220">
        <f>COUNT(J13:J37)</f>
        <v>1</v>
      </c>
      <c r="K10" s="219"/>
      <c r="L10" s="219"/>
      <c r="M10" s="220">
        <f>COUNT(M13:M37)</f>
        <v>1</v>
      </c>
      <c r="N10" s="219"/>
      <c r="O10" s="219"/>
      <c r="P10" s="220">
        <f>COUNT(P13:P37)</f>
        <v>1</v>
      </c>
      <c r="Q10" s="220">
        <f>COUNT(Q13:Q37)</f>
        <v>1</v>
      </c>
      <c r="R10" s="219"/>
      <c r="S10" s="220">
        <f>COUNT(S13:S37)</f>
        <v>2</v>
      </c>
      <c r="T10" s="219"/>
      <c r="U10" s="278">
        <v>8</v>
      </c>
      <c r="V10" s="174"/>
      <c r="W10" s="267">
        <v>8</v>
      </c>
      <c r="X10" s="219"/>
      <c r="Y10" s="219"/>
      <c r="Z10" s="219"/>
    </row>
    <row r="11" spans="1:26" s="226" customFormat="1" x14ac:dyDescent="0.2">
      <c r="A11" s="221" t="s">
        <v>642</v>
      </c>
      <c r="B11" s="219"/>
      <c r="C11" s="374" t="s">
        <v>906</v>
      </c>
      <c r="D11" s="374"/>
      <c r="E11" s="374"/>
      <c r="F11" s="276" t="s">
        <v>378</v>
      </c>
      <c r="G11" s="376" t="s">
        <v>907</v>
      </c>
      <c r="H11" s="376"/>
      <c r="I11" s="376"/>
      <c r="J11" s="279" t="s">
        <v>303</v>
      </c>
      <c r="K11" s="219"/>
      <c r="L11" s="374" t="s">
        <v>307</v>
      </c>
      <c r="M11" s="374"/>
      <c r="N11" s="219"/>
      <c r="O11" s="374" t="s">
        <v>676</v>
      </c>
      <c r="P11" s="374"/>
      <c r="Q11" s="374"/>
      <c r="R11" s="374"/>
      <c r="S11" s="374"/>
      <c r="T11" s="219"/>
      <c r="U11" s="278">
        <v>9</v>
      </c>
      <c r="V11" s="174"/>
      <c r="W11" s="267">
        <v>9</v>
      </c>
      <c r="X11" s="219"/>
      <c r="Y11" s="219"/>
      <c r="Z11" s="219"/>
    </row>
    <row r="12" spans="1:26" x14ac:dyDescent="0.2">
      <c r="A12" s="130" t="s">
        <v>317</v>
      </c>
      <c r="B12" s="125"/>
      <c r="C12" s="131" t="s">
        <v>434</v>
      </c>
      <c r="D12" s="130" t="s">
        <v>634</v>
      </c>
      <c r="E12" s="130" t="s">
        <v>634</v>
      </c>
      <c r="F12" s="131" t="s">
        <v>432</v>
      </c>
      <c r="G12" s="131" t="s">
        <v>438</v>
      </c>
      <c r="H12" s="130" t="s">
        <v>4</v>
      </c>
      <c r="I12" s="130" t="s">
        <v>4</v>
      </c>
      <c r="J12" s="131" t="s">
        <v>432</v>
      </c>
      <c r="K12" s="125"/>
      <c r="L12" s="131" t="s">
        <v>434</v>
      </c>
      <c r="M12" s="131" t="s">
        <v>521</v>
      </c>
      <c r="N12" s="125"/>
      <c r="O12" s="131" t="s">
        <v>434</v>
      </c>
      <c r="P12" s="130" t="s">
        <v>3</v>
      </c>
      <c r="Q12" s="130" t="s">
        <v>3</v>
      </c>
      <c r="R12" s="130" t="s">
        <v>634</v>
      </c>
      <c r="S12" s="130" t="s">
        <v>454</v>
      </c>
      <c r="T12" s="125"/>
      <c r="U12" s="278">
        <v>10</v>
      </c>
      <c r="V12" s="174"/>
      <c r="W12" s="267">
        <v>10</v>
      </c>
      <c r="X12" s="125"/>
      <c r="Y12" s="125"/>
      <c r="Z12" s="125"/>
    </row>
    <row r="13" spans="1:26" x14ac:dyDescent="0.2">
      <c r="A13" s="130">
        <v>1</v>
      </c>
      <c r="B13" s="125"/>
      <c r="C13" s="141">
        <v>1</v>
      </c>
      <c r="D13" s="146">
        <v>15</v>
      </c>
      <c r="E13" s="146">
        <v>3</v>
      </c>
      <c r="F13" s="146">
        <v>1</v>
      </c>
      <c r="G13" s="160">
        <v>0</v>
      </c>
      <c r="H13" s="133">
        <v>0</v>
      </c>
      <c r="I13" s="133">
        <v>0</v>
      </c>
      <c r="J13" s="146">
        <v>0</v>
      </c>
      <c r="K13" s="125"/>
      <c r="L13" s="141">
        <v>1</v>
      </c>
      <c r="M13" s="146">
        <v>1</v>
      </c>
      <c r="N13" s="125"/>
      <c r="O13" s="141">
        <v>1</v>
      </c>
      <c r="P13" s="133">
        <v>30</v>
      </c>
      <c r="Q13" s="133">
        <v>5</v>
      </c>
      <c r="R13" s="176">
        <v>1</v>
      </c>
      <c r="S13" s="133">
        <v>0.1</v>
      </c>
      <c r="T13" s="125"/>
      <c r="U13" s="278">
        <v>11</v>
      </c>
      <c r="V13" s="174"/>
      <c r="W13" s="267">
        <v>11</v>
      </c>
      <c r="X13" s="125"/>
      <c r="Y13" s="125"/>
      <c r="Z13" s="125"/>
    </row>
    <row r="14" spans="1:26" x14ac:dyDescent="0.2">
      <c r="A14" s="130">
        <v>2</v>
      </c>
      <c r="B14" s="125"/>
      <c r="C14" s="141"/>
      <c r="D14" s="148"/>
      <c r="E14" s="148"/>
      <c r="F14" s="148"/>
      <c r="G14" s="160">
        <v>20</v>
      </c>
      <c r="H14" s="162">
        <v>70</v>
      </c>
      <c r="I14" s="162">
        <v>0.7</v>
      </c>
      <c r="J14" s="148"/>
      <c r="K14" s="125"/>
      <c r="L14" s="141"/>
      <c r="M14" s="152"/>
      <c r="N14" s="125"/>
      <c r="O14" s="141"/>
      <c r="P14" s="142"/>
      <c r="Q14" s="142"/>
      <c r="R14" s="176">
        <v>10</v>
      </c>
      <c r="S14" s="143">
        <v>1</v>
      </c>
      <c r="T14" s="125"/>
      <c r="U14" s="278">
        <v>12</v>
      </c>
      <c r="V14" s="174"/>
      <c r="W14" s="267">
        <v>12</v>
      </c>
      <c r="X14" s="125"/>
      <c r="Y14" s="125"/>
      <c r="Z14" s="125"/>
    </row>
    <row r="15" spans="1:26" x14ac:dyDescent="0.2">
      <c r="A15" s="130">
        <v>3</v>
      </c>
      <c r="B15" s="125"/>
      <c r="C15" s="141"/>
      <c r="D15" s="146"/>
      <c r="E15" s="146"/>
      <c r="F15" s="146"/>
      <c r="G15" s="160">
        <v>70</v>
      </c>
      <c r="H15" s="133">
        <v>80</v>
      </c>
      <c r="I15" s="133">
        <v>0.8</v>
      </c>
      <c r="J15" s="146"/>
      <c r="K15" s="125"/>
      <c r="L15" s="141"/>
      <c r="M15" s="146"/>
      <c r="N15" s="125"/>
      <c r="O15" s="141"/>
      <c r="P15" s="133"/>
      <c r="Q15" s="133"/>
      <c r="R15" s="176"/>
      <c r="S15" s="133"/>
      <c r="T15" s="125"/>
      <c r="U15" s="278">
        <v>13</v>
      </c>
      <c r="V15" s="336"/>
      <c r="W15" s="358">
        <v>13</v>
      </c>
      <c r="X15" s="125"/>
      <c r="Y15" s="125"/>
      <c r="Z15" s="125"/>
    </row>
    <row r="16" spans="1:26" x14ac:dyDescent="0.2">
      <c r="A16" s="130">
        <v>4</v>
      </c>
      <c r="B16" s="125"/>
      <c r="C16" s="141"/>
      <c r="D16" s="148"/>
      <c r="E16" s="148"/>
      <c r="F16" s="148"/>
      <c r="G16" s="160">
        <v>100</v>
      </c>
      <c r="H16" s="162">
        <v>30</v>
      </c>
      <c r="I16" s="162">
        <v>0.9</v>
      </c>
      <c r="J16" s="148"/>
      <c r="K16" s="125"/>
      <c r="L16" s="141"/>
      <c r="M16" s="152"/>
      <c r="N16" s="125"/>
      <c r="O16" s="141"/>
      <c r="P16" s="142"/>
      <c r="Q16" s="142"/>
      <c r="R16" s="176"/>
      <c r="S16" s="143"/>
      <c r="T16" s="125"/>
      <c r="U16" s="278">
        <v>14</v>
      </c>
      <c r="V16" s="336"/>
      <c r="W16" s="358">
        <v>14</v>
      </c>
      <c r="X16" s="125"/>
      <c r="Y16" s="125"/>
      <c r="Z16" s="125"/>
    </row>
    <row r="17" spans="1:26" x14ac:dyDescent="0.2">
      <c r="A17" s="130">
        <v>5</v>
      </c>
      <c r="B17" s="125"/>
      <c r="C17" s="141"/>
      <c r="D17" s="146"/>
      <c r="E17" s="146"/>
      <c r="F17" s="146"/>
      <c r="G17" s="160"/>
      <c r="H17" s="133"/>
      <c r="I17" s="133"/>
      <c r="J17" s="146"/>
      <c r="K17" s="125"/>
      <c r="L17" s="141"/>
      <c r="M17" s="146"/>
      <c r="N17" s="125"/>
      <c r="O17" s="141"/>
      <c r="P17" s="133"/>
      <c r="Q17" s="133"/>
      <c r="R17" s="176"/>
      <c r="S17" s="133"/>
      <c r="T17" s="125"/>
      <c r="U17" s="278">
        <v>15</v>
      </c>
      <c r="V17" s="336"/>
      <c r="W17" s="358">
        <v>15</v>
      </c>
      <c r="X17" s="125"/>
      <c r="Y17" s="125"/>
      <c r="Z17" s="125"/>
    </row>
    <row r="18" spans="1:26" x14ac:dyDescent="0.2">
      <c r="A18" s="130">
        <v>6</v>
      </c>
      <c r="B18" s="125"/>
      <c r="C18" s="141"/>
      <c r="D18" s="148"/>
      <c r="E18" s="148"/>
      <c r="F18" s="148"/>
      <c r="G18" s="160"/>
      <c r="H18" s="162"/>
      <c r="I18" s="162"/>
      <c r="J18" s="148"/>
      <c r="K18" s="125"/>
      <c r="L18" s="141"/>
      <c r="M18" s="152"/>
      <c r="N18" s="125"/>
      <c r="O18" s="141"/>
      <c r="P18" s="142"/>
      <c r="Q18" s="142"/>
      <c r="R18" s="176"/>
      <c r="S18" s="143"/>
      <c r="T18" s="125"/>
      <c r="U18" s="125"/>
      <c r="V18" s="337"/>
      <c r="W18" s="358">
        <v>16</v>
      </c>
      <c r="X18" s="125"/>
      <c r="Y18" s="125"/>
      <c r="Z18" s="125"/>
    </row>
    <row r="19" spans="1:26" x14ac:dyDescent="0.2">
      <c r="A19" s="130">
        <v>7</v>
      </c>
      <c r="B19" s="125"/>
      <c r="C19" s="141"/>
      <c r="D19" s="146"/>
      <c r="E19" s="146"/>
      <c r="F19" s="146"/>
      <c r="G19" s="160"/>
      <c r="H19" s="133"/>
      <c r="I19" s="133"/>
      <c r="J19" s="146"/>
      <c r="K19" s="125"/>
      <c r="L19" s="141"/>
      <c r="M19" s="146"/>
      <c r="N19" s="125"/>
      <c r="O19" s="141"/>
      <c r="P19" s="133"/>
      <c r="Q19" s="133"/>
      <c r="R19" s="176"/>
      <c r="S19" s="133"/>
      <c r="T19" s="125"/>
      <c r="U19" s="125"/>
      <c r="V19" s="334"/>
      <c r="W19" s="358">
        <v>17</v>
      </c>
      <c r="X19" s="125"/>
      <c r="Y19" s="125"/>
      <c r="Z19" s="125"/>
    </row>
    <row r="20" spans="1:26" x14ac:dyDescent="0.2">
      <c r="A20" s="130">
        <v>8</v>
      </c>
      <c r="B20" s="125"/>
      <c r="C20" s="141"/>
      <c r="D20" s="148"/>
      <c r="E20" s="148"/>
      <c r="F20" s="148"/>
      <c r="G20" s="160"/>
      <c r="H20" s="162"/>
      <c r="I20" s="162"/>
      <c r="J20" s="148"/>
      <c r="K20" s="125"/>
      <c r="L20" s="141"/>
      <c r="M20" s="152"/>
      <c r="N20" s="125"/>
      <c r="O20" s="141"/>
      <c r="P20" s="142"/>
      <c r="Q20" s="142"/>
      <c r="R20" s="176"/>
      <c r="S20" s="143"/>
      <c r="T20" s="125"/>
      <c r="U20" s="125"/>
      <c r="V20" s="334"/>
      <c r="W20" s="358">
        <v>18</v>
      </c>
      <c r="X20" s="125"/>
      <c r="Y20" s="125"/>
      <c r="Z20" s="125"/>
    </row>
    <row r="21" spans="1:26" x14ac:dyDescent="0.2">
      <c r="A21" s="130">
        <v>9</v>
      </c>
      <c r="B21" s="125"/>
      <c r="C21" s="141"/>
      <c r="D21" s="146"/>
      <c r="E21" s="146"/>
      <c r="F21" s="146"/>
      <c r="G21" s="160"/>
      <c r="H21" s="133"/>
      <c r="I21" s="133"/>
      <c r="J21" s="146"/>
      <c r="K21" s="125"/>
      <c r="L21" s="141"/>
      <c r="M21" s="146"/>
      <c r="N21" s="125"/>
      <c r="O21" s="141"/>
      <c r="P21" s="133"/>
      <c r="Q21" s="133"/>
      <c r="R21" s="176"/>
      <c r="S21" s="133"/>
      <c r="T21" s="125"/>
      <c r="U21" s="125"/>
      <c r="V21" s="334"/>
      <c r="W21" s="358">
        <v>19</v>
      </c>
      <c r="X21" s="125"/>
      <c r="Y21" s="125"/>
      <c r="Z21" s="125"/>
    </row>
    <row r="22" spans="1:26" x14ac:dyDescent="0.2">
      <c r="A22" s="130">
        <v>10</v>
      </c>
      <c r="B22" s="125"/>
      <c r="C22" s="141"/>
      <c r="D22" s="148"/>
      <c r="E22" s="148"/>
      <c r="F22" s="148"/>
      <c r="G22" s="160"/>
      <c r="H22" s="162"/>
      <c r="I22" s="162"/>
      <c r="J22" s="148"/>
      <c r="K22" s="125"/>
      <c r="L22" s="141"/>
      <c r="M22" s="152"/>
      <c r="N22" s="125"/>
      <c r="O22" s="141"/>
      <c r="P22" s="142"/>
      <c r="Q22" s="142"/>
      <c r="R22" s="176"/>
      <c r="S22" s="143"/>
      <c r="T22" s="125"/>
      <c r="U22" s="125"/>
      <c r="V22" s="334"/>
      <c r="W22" s="358">
        <v>20</v>
      </c>
      <c r="X22" s="125"/>
      <c r="Y22" s="125"/>
      <c r="Z22" s="125"/>
    </row>
    <row r="23" spans="1:26" x14ac:dyDescent="0.2">
      <c r="A23" s="130">
        <v>11</v>
      </c>
      <c r="B23" s="125"/>
      <c r="C23" s="141"/>
      <c r="D23" s="146"/>
      <c r="E23" s="146"/>
      <c r="F23" s="146"/>
      <c r="G23" s="160"/>
      <c r="H23" s="133"/>
      <c r="I23" s="133"/>
      <c r="J23" s="146"/>
      <c r="K23" s="125"/>
      <c r="L23" s="141"/>
      <c r="M23" s="146"/>
      <c r="N23" s="125"/>
      <c r="O23" s="141"/>
      <c r="P23" s="133"/>
      <c r="Q23" s="133"/>
      <c r="R23" s="176"/>
      <c r="S23" s="133"/>
      <c r="T23" s="125"/>
      <c r="U23" s="125"/>
      <c r="V23" s="334"/>
      <c r="W23" s="358">
        <v>21</v>
      </c>
      <c r="X23" s="125"/>
      <c r="Y23" s="125"/>
      <c r="Z23" s="125"/>
    </row>
    <row r="24" spans="1:26" x14ac:dyDescent="0.2">
      <c r="A24" s="130">
        <v>12</v>
      </c>
      <c r="B24" s="125"/>
      <c r="C24" s="141"/>
      <c r="D24" s="148"/>
      <c r="E24" s="148"/>
      <c r="F24" s="148"/>
      <c r="G24" s="160"/>
      <c r="H24" s="162"/>
      <c r="I24" s="162"/>
      <c r="J24" s="148"/>
      <c r="K24" s="125"/>
      <c r="L24" s="141"/>
      <c r="M24" s="152"/>
      <c r="N24" s="125"/>
      <c r="O24" s="141"/>
      <c r="P24" s="142"/>
      <c r="Q24" s="142"/>
      <c r="R24" s="176"/>
      <c r="S24" s="143"/>
      <c r="T24" s="125"/>
      <c r="U24" s="125"/>
      <c r="V24" s="334"/>
      <c r="W24" s="358">
        <v>22</v>
      </c>
      <c r="X24" s="125"/>
      <c r="Y24" s="125"/>
      <c r="Z24" s="125"/>
    </row>
    <row r="25" spans="1:26" x14ac:dyDescent="0.2">
      <c r="A25" s="130">
        <v>13</v>
      </c>
      <c r="B25" s="125"/>
      <c r="C25" s="141"/>
      <c r="D25" s="146"/>
      <c r="E25" s="146"/>
      <c r="F25" s="146"/>
      <c r="G25" s="160"/>
      <c r="H25" s="133"/>
      <c r="I25" s="133"/>
      <c r="J25" s="146"/>
      <c r="K25" s="125"/>
      <c r="L25" s="141"/>
      <c r="M25" s="146"/>
      <c r="N25" s="125"/>
      <c r="O25" s="141"/>
      <c r="P25" s="133"/>
      <c r="Q25" s="133"/>
      <c r="R25" s="176"/>
      <c r="S25" s="133"/>
      <c r="T25" s="125"/>
      <c r="U25" s="125"/>
      <c r="V25" s="334"/>
      <c r="W25" s="358">
        <v>23</v>
      </c>
      <c r="X25" s="125"/>
      <c r="Y25" s="125"/>
      <c r="Z25" s="125"/>
    </row>
    <row r="26" spans="1:26" x14ac:dyDescent="0.2">
      <c r="A26" s="130">
        <v>14</v>
      </c>
      <c r="B26" s="125"/>
      <c r="C26" s="141"/>
      <c r="D26" s="148"/>
      <c r="E26" s="148"/>
      <c r="F26" s="148"/>
      <c r="G26" s="160"/>
      <c r="H26" s="162"/>
      <c r="I26" s="162"/>
      <c r="J26" s="148"/>
      <c r="K26" s="125"/>
      <c r="L26" s="141"/>
      <c r="M26" s="152"/>
      <c r="N26" s="125"/>
      <c r="O26" s="141"/>
      <c r="P26" s="142"/>
      <c r="Q26" s="142"/>
      <c r="R26" s="176"/>
      <c r="S26" s="143"/>
      <c r="T26" s="125"/>
      <c r="U26" s="125"/>
      <c r="V26" s="334"/>
      <c r="W26" s="358">
        <v>24</v>
      </c>
      <c r="X26" s="125"/>
      <c r="Y26" s="125"/>
      <c r="Z26" s="125"/>
    </row>
    <row r="27" spans="1:26" x14ac:dyDescent="0.2">
      <c r="A27" s="130">
        <v>15</v>
      </c>
      <c r="B27" s="125"/>
      <c r="C27" s="141"/>
      <c r="D27" s="146"/>
      <c r="E27" s="146"/>
      <c r="F27" s="146"/>
      <c r="G27" s="160"/>
      <c r="H27" s="133"/>
      <c r="I27" s="133"/>
      <c r="J27" s="146"/>
      <c r="K27" s="125"/>
      <c r="L27" s="141"/>
      <c r="M27" s="146"/>
      <c r="N27" s="125"/>
      <c r="O27" s="141"/>
      <c r="P27" s="133"/>
      <c r="Q27" s="133"/>
      <c r="R27" s="176"/>
      <c r="S27" s="133"/>
      <c r="T27" s="125"/>
      <c r="U27" s="125"/>
      <c r="V27" s="334" t="s">
        <v>869</v>
      </c>
      <c r="W27" s="358">
        <v>25</v>
      </c>
      <c r="X27" s="125"/>
      <c r="Y27" s="125"/>
      <c r="Z27" s="125"/>
    </row>
    <row r="28" spans="1:26" x14ac:dyDescent="0.2">
      <c r="A28" s="130">
        <v>16</v>
      </c>
      <c r="B28" s="125"/>
      <c r="C28" s="141"/>
      <c r="D28" s="148"/>
      <c r="E28" s="148"/>
      <c r="F28" s="148"/>
      <c r="G28" s="160"/>
      <c r="H28" s="162"/>
      <c r="I28" s="162"/>
      <c r="J28" s="148"/>
      <c r="K28" s="125"/>
      <c r="L28" s="141"/>
      <c r="M28" s="152"/>
      <c r="N28" s="125"/>
      <c r="O28" s="141"/>
      <c r="P28" s="142"/>
      <c r="Q28" s="142"/>
      <c r="R28" s="176"/>
      <c r="S28" s="143"/>
      <c r="T28" s="125"/>
      <c r="U28" s="125"/>
      <c r="V28" s="334"/>
      <c r="W28" s="358">
        <v>26</v>
      </c>
      <c r="X28" s="125"/>
      <c r="Y28" s="125"/>
      <c r="Z28" s="125"/>
    </row>
    <row r="29" spans="1:26" x14ac:dyDescent="0.2">
      <c r="A29" s="130">
        <v>17</v>
      </c>
      <c r="B29" s="125"/>
      <c r="C29" s="141"/>
      <c r="D29" s="146"/>
      <c r="E29" s="146"/>
      <c r="F29" s="146"/>
      <c r="G29" s="160"/>
      <c r="H29" s="133"/>
      <c r="I29" s="133"/>
      <c r="J29" s="146"/>
      <c r="K29" s="125"/>
      <c r="L29" s="141"/>
      <c r="M29" s="146"/>
      <c r="N29" s="125"/>
      <c r="O29" s="141"/>
      <c r="P29" s="133"/>
      <c r="Q29" s="133"/>
      <c r="R29" s="176"/>
      <c r="S29" s="133"/>
      <c r="T29" s="125"/>
      <c r="U29" s="125"/>
      <c r="V29" s="334"/>
      <c r="W29" s="358">
        <v>27</v>
      </c>
      <c r="X29" s="125"/>
      <c r="Y29" s="125"/>
      <c r="Z29" s="125"/>
    </row>
    <row r="30" spans="1:26" x14ac:dyDescent="0.2">
      <c r="A30" s="130">
        <v>18</v>
      </c>
      <c r="B30" s="125"/>
      <c r="C30" s="141"/>
      <c r="D30" s="148"/>
      <c r="E30" s="148"/>
      <c r="F30" s="148"/>
      <c r="G30" s="160"/>
      <c r="H30" s="162"/>
      <c r="I30" s="162"/>
      <c r="J30" s="148"/>
      <c r="K30" s="125"/>
      <c r="L30" s="141"/>
      <c r="M30" s="152"/>
      <c r="N30" s="125"/>
      <c r="O30" s="141"/>
      <c r="P30" s="142"/>
      <c r="Q30" s="142"/>
      <c r="R30" s="176"/>
      <c r="S30" s="143"/>
      <c r="T30" s="125"/>
      <c r="U30" s="125"/>
      <c r="V30" s="334"/>
      <c r="W30" s="358">
        <v>28</v>
      </c>
      <c r="X30" s="125"/>
      <c r="Y30" s="125"/>
      <c r="Z30" s="125"/>
    </row>
    <row r="31" spans="1:26" x14ac:dyDescent="0.2">
      <c r="A31" s="130">
        <v>19</v>
      </c>
      <c r="B31" s="125"/>
      <c r="C31" s="141"/>
      <c r="D31" s="146"/>
      <c r="E31" s="146"/>
      <c r="F31" s="146"/>
      <c r="G31" s="160"/>
      <c r="H31" s="133"/>
      <c r="I31" s="133"/>
      <c r="J31" s="146"/>
      <c r="K31" s="125"/>
      <c r="L31" s="141"/>
      <c r="M31" s="146"/>
      <c r="N31" s="125"/>
      <c r="O31" s="141"/>
      <c r="P31" s="133"/>
      <c r="Q31" s="133"/>
      <c r="R31" s="176"/>
      <c r="S31" s="133"/>
      <c r="T31" s="125"/>
      <c r="U31" s="125"/>
      <c r="V31" s="334"/>
      <c r="W31" s="338">
        <v>29</v>
      </c>
      <c r="X31" s="125"/>
      <c r="Y31" s="125"/>
      <c r="Z31" s="125"/>
    </row>
    <row r="32" spans="1:26" x14ac:dyDescent="0.2">
      <c r="A32" s="130">
        <v>20</v>
      </c>
      <c r="B32" s="125"/>
      <c r="C32" s="141"/>
      <c r="D32" s="148"/>
      <c r="E32" s="148"/>
      <c r="F32" s="148"/>
      <c r="G32" s="160"/>
      <c r="H32" s="162"/>
      <c r="I32" s="162"/>
      <c r="J32" s="148"/>
      <c r="K32" s="125"/>
      <c r="L32" s="141"/>
      <c r="M32" s="152"/>
      <c r="N32" s="125"/>
      <c r="O32" s="141"/>
      <c r="P32" s="142"/>
      <c r="Q32" s="142"/>
      <c r="R32" s="176"/>
      <c r="S32" s="143"/>
      <c r="T32" s="125"/>
      <c r="U32" s="125"/>
      <c r="V32" s="334"/>
      <c r="W32" s="338">
        <v>30</v>
      </c>
      <c r="X32" s="125"/>
      <c r="Y32" s="125"/>
      <c r="Z32" s="125"/>
    </row>
    <row r="33" spans="1:26" x14ac:dyDescent="0.2">
      <c r="A33" s="130">
        <v>21</v>
      </c>
      <c r="B33" s="125"/>
      <c r="C33" s="141"/>
      <c r="D33" s="146"/>
      <c r="E33" s="146"/>
      <c r="F33" s="146"/>
      <c r="G33" s="160"/>
      <c r="H33" s="133"/>
      <c r="I33" s="133"/>
      <c r="J33" s="146"/>
      <c r="K33" s="125"/>
      <c r="L33" s="141"/>
      <c r="M33" s="146"/>
      <c r="N33" s="125"/>
      <c r="O33" s="141"/>
      <c r="P33" s="133"/>
      <c r="Q33" s="133"/>
      <c r="R33" s="176"/>
      <c r="S33" s="133"/>
      <c r="T33" s="125"/>
      <c r="U33" s="125"/>
      <c r="V33" s="334"/>
      <c r="W33" s="338">
        <v>31</v>
      </c>
      <c r="X33" s="125"/>
      <c r="Y33" s="125"/>
      <c r="Z33" s="125"/>
    </row>
    <row r="34" spans="1:26" x14ac:dyDescent="0.2">
      <c r="A34" s="130">
        <v>22</v>
      </c>
      <c r="B34" s="125"/>
      <c r="C34" s="141"/>
      <c r="D34" s="148"/>
      <c r="E34" s="148"/>
      <c r="F34" s="148"/>
      <c r="G34" s="160"/>
      <c r="H34" s="162"/>
      <c r="I34" s="162"/>
      <c r="J34" s="148"/>
      <c r="K34" s="125"/>
      <c r="L34" s="141"/>
      <c r="M34" s="152"/>
      <c r="N34" s="125"/>
      <c r="O34" s="141"/>
      <c r="P34" s="142"/>
      <c r="Q34" s="142"/>
      <c r="R34" s="176"/>
      <c r="S34" s="143"/>
      <c r="T34" s="125"/>
      <c r="U34" s="125"/>
      <c r="V34" s="334"/>
      <c r="W34" s="338">
        <v>32</v>
      </c>
      <c r="X34" s="125"/>
      <c r="Y34" s="125"/>
      <c r="Z34" s="125"/>
    </row>
    <row r="35" spans="1:26" x14ac:dyDescent="0.2">
      <c r="A35" s="130">
        <v>23</v>
      </c>
      <c r="B35" s="125"/>
      <c r="C35" s="141"/>
      <c r="D35" s="146"/>
      <c r="E35" s="146"/>
      <c r="F35" s="146"/>
      <c r="G35" s="160"/>
      <c r="H35" s="133"/>
      <c r="I35" s="133"/>
      <c r="J35" s="146"/>
      <c r="K35" s="125"/>
      <c r="L35" s="141"/>
      <c r="M35" s="146"/>
      <c r="N35" s="125"/>
      <c r="O35" s="141"/>
      <c r="P35" s="133"/>
      <c r="Q35" s="133"/>
      <c r="R35" s="176"/>
      <c r="S35" s="133"/>
      <c r="T35" s="125"/>
      <c r="U35" s="125"/>
      <c r="V35" s="334"/>
      <c r="W35" s="338">
        <v>33</v>
      </c>
      <c r="X35" s="125"/>
      <c r="Y35" s="125"/>
      <c r="Z35" s="125"/>
    </row>
    <row r="36" spans="1:26" x14ac:dyDescent="0.2">
      <c r="A36" s="130">
        <v>24</v>
      </c>
      <c r="B36" s="125"/>
      <c r="C36" s="141"/>
      <c r="D36" s="148"/>
      <c r="E36" s="148"/>
      <c r="F36" s="148"/>
      <c r="G36" s="160"/>
      <c r="H36" s="162"/>
      <c r="I36" s="162"/>
      <c r="J36" s="148"/>
      <c r="K36" s="125"/>
      <c r="L36" s="141"/>
      <c r="M36" s="152"/>
      <c r="N36" s="125"/>
      <c r="O36" s="141"/>
      <c r="P36" s="142"/>
      <c r="Q36" s="142"/>
      <c r="R36" s="176"/>
      <c r="S36" s="143"/>
      <c r="T36" s="125"/>
      <c r="U36" s="125"/>
      <c r="V36" s="334"/>
      <c r="W36" s="338">
        <v>34</v>
      </c>
      <c r="X36" s="125"/>
      <c r="Y36" s="125"/>
      <c r="Z36" s="125"/>
    </row>
    <row r="37" spans="1:26" x14ac:dyDescent="0.2">
      <c r="A37" s="130">
        <v>25</v>
      </c>
      <c r="B37" s="125"/>
      <c r="C37" s="141"/>
      <c r="D37" s="146"/>
      <c r="E37" s="146"/>
      <c r="F37" s="146"/>
      <c r="G37" s="160"/>
      <c r="H37" s="133"/>
      <c r="I37" s="133"/>
      <c r="J37" s="146"/>
      <c r="K37" s="125"/>
      <c r="L37" s="141"/>
      <c r="M37" s="146"/>
      <c r="N37" s="125"/>
      <c r="O37" s="141"/>
      <c r="P37" s="133"/>
      <c r="Q37" s="133"/>
      <c r="R37" s="176"/>
      <c r="S37" s="133"/>
      <c r="T37" s="125"/>
      <c r="U37" s="125"/>
      <c r="V37" s="339" t="s">
        <v>1096</v>
      </c>
      <c r="W37" s="338">
        <v>35</v>
      </c>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334"/>
      <c r="W38" s="338">
        <v>36</v>
      </c>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6">
    <mergeCell ref="G11:I11"/>
    <mergeCell ref="C7:J7"/>
    <mergeCell ref="O7:S7"/>
    <mergeCell ref="C11:E11"/>
    <mergeCell ref="L11:M11"/>
    <mergeCell ref="O11:S11"/>
    <mergeCell ref="O4:S4"/>
    <mergeCell ref="O5:S5"/>
    <mergeCell ref="P6:Q6"/>
    <mergeCell ref="C6:D6"/>
    <mergeCell ref="L4:M4"/>
    <mergeCell ref="L5:M5"/>
    <mergeCell ref="C5:E5"/>
    <mergeCell ref="C4:J4"/>
    <mergeCell ref="F5:I5"/>
    <mergeCell ref="H6:I6"/>
  </mergeCells>
  <hyperlinks>
    <hyperlink ref="A1" location="IGAP!A1" display="IGAP!A1"/>
  </hyperlinks>
  <pageMargins left="0.7" right="0.7" top="0.75" bottom="0.75" header="0.3" footer="0.3"/>
  <pageSetup paperSize="9" scale="5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election activeCell="D15" sqref="D15"/>
    </sheetView>
  </sheetViews>
  <sheetFormatPr baseColWidth="10" defaultRowHeight="15.75" customHeight="1" x14ac:dyDescent="0.2"/>
  <cols>
    <col min="1" max="1" width="13.28515625" style="127" bestFit="1" customWidth="1"/>
    <col min="2" max="2" width="1.7109375" style="158"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7.85546875"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3" width="7.85546875" style="127" bestFit="1" customWidth="1"/>
    <col min="34" max="34" width="7.140625" style="127" bestFit="1" customWidth="1"/>
    <col min="35" max="35" width="16.140625" style="127" customWidth="1"/>
    <col min="36" max="36" width="12.28515625" style="127" bestFit="1" customWidth="1"/>
    <col min="37" max="37" width="1.7109375" style="127" customWidth="1"/>
    <col min="38" max="38" width="27" style="158" bestFit="1" customWidth="1"/>
    <col min="39" max="16384" width="11.42578125" style="158"/>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5"/>
      <c r="AM1" s="125"/>
    </row>
    <row r="2" spans="1:39" ht="21" x14ac:dyDescent="0.2">
      <c r="A2" s="13" t="s">
        <v>444</v>
      </c>
      <c r="B2" s="125"/>
      <c r="C2" s="239" t="s">
        <v>555</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125"/>
      <c r="AL2" s="165"/>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5"/>
      <c r="AM3" s="125"/>
    </row>
    <row r="4" spans="1:39" ht="15.75" customHeight="1" thickBot="1" x14ac:dyDescent="0.25">
      <c r="A4" s="35" t="s">
        <v>446</v>
      </c>
      <c r="B4" s="125"/>
      <c r="C4" s="379" t="s">
        <v>538</v>
      </c>
      <c r="D4" s="380"/>
      <c r="E4" s="380"/>
      <c r="F4" s="125"/>
      <c r="G4" s="379" t="s">
        <v>538</v>
      </c>
      <c r="H4" s="380"/>
      <c r="I4" s="380"/>
      <c r="J4" s="380"/>
      <c r="K4" s="381"/>
      <c r="L4" s="125"/>
      <c r="M4" s="379" t="s">
        <v>538</v>
      </c>
      <c r="N4" s="380"/>
      <c r="O4" s="380"/>
      <c r="P4" s="380"/>
      <c r="Q4" s="381"/>
      <c r="R4" s="125"/>
      <c r="S4" s="395" t="s">
        <v>538</v>
      </c>
      <c r="T4" s="389"/>
      <c r="U4" s="389"/>
      <c r="V4" s="389"/>
      <c r="W4" s="389"/>
      <c r="X4" s="396"/>
      <c r="Y4" s="125"/>
      <c r="Z4" s="382" t="s">
        <v>538</v>
      </c>
      <c r="AA4" s="383"/>
      <c r="AB4" s="383"/>
      <c r="AC4" s="383"/>
      <c r="AD4" s="384"/>
      <c r="AE4" s="125"/>
      <c r="AF4" s="379" t="s">
        <v>538</v>
      </c>
      <c r="AG4" s="380"/>
      <c r="AH4" s="380"/>
      <c r="AI4" s="380"/>
      <c r="AJ4" s="381"/>
      <c r="AK4" s="125"/>
      <c r="AL4" s="165"/>
      <c r="AM4" s="165"/>
    </row>
    <row r="5" spans="1:39" ht="15.75" customHeight="1" thickBot="1" x14ac:dyDescent="0.25">
      <c r="A5" s="135" t="s">
        <v>445</v>
      </c>
      <c r="B5" s="125"/>
      <c r="C5" s="379" t="s">
        <v>513</v>
      </c>
      <c r="D5" s="380"/>
      <c r="E5" s="380"/>
      <c r="F5" s="125"/>
      <c r="G5" s="379" t="s">
        <v>512</v>
      </c>
      <c r="H5" s="380"/>
      <c r="I5" s="380"/>
      <c r="J5" s="380"/>
      <c r="K5" s="381"/>
      <c r="L5" s="125"/>
      <c r="M5" s="379" t="s">
        <v>511</v>
      </c>
      <c r="N5" s="380"/>
      <c r="O5" s="380"/>
      <c r="P5" s="380"/>
      <c r="Q5" s="381"/>
      <c r="R5" s="125"/>
      <c r="S5" s="395" t="s">
        <v>542</v>
      </c>
      <c r="T5" s="389"/>
      <c r="U5" s="389"/>
      <c r="V5" s="389"/>
      <c r="W5" s="389"/>
      <c r="X5" s="396"/>
      <c r="Y5" s="125"/>
      <c r="Z5" s="382" t="s">
        <v>620</v>
      </c>
      <c r="AA5" s="383"/>
      <c r="AB5" s="383"/>
      <c r="AC5" s="383"/>
      <c r="AD5" s="384"/>
      <c r="AE5" s="125"/>
      <c r="AF5" s="379" t="s">
        <v>510</v>
      </c>
      <c r="AG5" s="380"/>
      <c r="AH5" s="380"/>
      <c r="AI5" s="380"/>
      <c r="AJ5" s="381"/>
      <c r="AK5" s="125"/>
      <c r="AL5" s="165"/>
      <c r="AM5" s="165"/>
    </row>
    <row r="6" spans="1:39" ht="15.75" customHeight="1" thickBot="1" x14ac:dyDescent="0.25">
      <c r="A6" s="125"/>
      <c r="B6" s="125"/>
      <c r="C6" s="125"/>
      <c r="D6" s="395" t="s">
        <v>436</v>
      </c>
      <c r="E6" s="396"/>
      <c r="F6" s="125"/>
      <c r="G6" s="125"/>
      <c r="H6" s="379" t="s">
        <v>441</v>
      </c>
      <c r="I6" s="381"/>
      <c r="J6" s="125"/>
      <c r="K6" s="245" t="s">
        <v>648</v>
      </c>
      <c r="L6" s="125"/>
      <c r="M6" s="125"/>
      <c r="N6" s="379" t="s">
        <v>441</v>
      </c>
      <c r="O6" s="381"/>
      <c r="P6" s="125"/>
      <c r="Q6" s="245" t="s">
        <v>648</v>
      </c>
      <c r="R6" s="125"/>
      <c r="S6" s="125"/>
      <c r="T6" s="246" t="s">
        <v>435</v>
      </c>
      <c r="U6" s="125"/>
      <c r="V6" s="382" t="s">
        <v>436</v>
      </c>
      <c r="W6" s="384"/>
      <c r="X6" s="246" t="s">
        <v>773</v>
      </c>
      <c r="Y6" s="125"/>
      <c r="Z6" s="125"/>
      <c r="AA6" s="395" t="s">
        <v>436</v>
      </c>
      <c r="AB6" s="396"/>
      <c r="AC6" s="125"/>
      <c r="AD6" s="248" t="s">
        <v>773</v>
      </c>
      <c r="AE6" s="125"/>
      <c r="AF6" s="125"/>
      <c r="AG6" s="411" t="s">
        <v>436</v>
      </c>
      <c r="AH6" s="412"/>
      <c r="AI6" s="125"/>
      <c r="AJ6" s="251" t="s">
        <v>773</v>
      </c>
      <c r="AK6" s="125"/>
      <c r="AL6" s="165"/>
      <c r="AM6" s="165"/>
    </row>
    <row r="7" spans="1:39" ht="15.75" customHeight="1" thickBot="1" x14ac:dyDescent="0.25">
      <c r="A7" s="125"/>
      <c r="B7" s="125"/>
      <c r="C7" s="390" t="s">
        <v>845</v>
      </c>
      <c r="D7" s="390"/>
      <c r="E7" s="390"/>
      <c r="F7" s="125"/>
      <c r="G7" s="391" t="s">
        <v>222</v>
      </c>
      <c r="H7" s="392"/>
      <c r="I7" s="392"/>
      <c r="J7" s="392"/>
      <c r="K7" s="392"/>
      <c r="L7" s="125"/>
      <c r="M7" s="391" t="s">
        <v>220</v>
      </c>
      <c r="N7" s="392"/>
      <c r="O7" s="392"/>
      <c r="P7" s="392"/>
      <c r="Q7" s="392"/>
      <c r="R7" s="125"/>
      <c r="S7" s="391" t="s">
        <v>841</v>
      </c>
      <c r="T7" s="392"/>
      <c r="U7" s="392"/>
      <c r="V7" s="392"/>
      <c r="W7" s="392"/>
      <c r="X7" s="392"/>
      <c r="Y7" s="125"/>
      <c r="Z7" s="391" t="s">
        <v>843</v>
      </c>
      <c r="AA7" s="392"/>
      <c r="AB7" s="392"/>
      <c r="AC7" s="392"/>
      <c r="AD7" s="392"/>
      <c r="AE7" s="125"/>
      <c r="AF7" s="391" t="s">
        <v>844</v>
      </c>
      <c r="AG7" s="392"/>
      <c r="AH7" s="392"/>
      <c r="AI7" s="392"/>
      <c r="AJ7" s="392"/>
      <c r="AK7" s="125"/>
      <c r="AL7" s="165"/>
      <c r="AM7" s="166"/>
    </row>
    <row r="8" spans="1:39" ht="15.75" customHeight="1" thickBot="1" x14ac:dyDescent="0.25">
      <c r="A8" s="145" t="s">
        <v>644</v>
      </c>
      <c r="B8" s="125"/>
      <c r="C8" s="145" t="s">
        <v>635</v>
      </c>
      <c r="D8" s="145" t="s">
        <v>426</v>
      </c>
      <c r="E8" s="145" t="s">
        <v>427</v>
      </c>
      <c r="F8" s="125"/>
      <c r="G8" s="145" t="s">
        <v>635</v>
      </c>
      <c r="H8" s="145" t="s">
        <v>426</v>
      </c>
      <c r="I8" s="145" t="s">
        <v>427</v>
      </c>
      <c r="J8" s="145" t="s">
        <v>635</v>
      </c>
      <c r="K8" s="145" t="s">
        <v>430</v>
      </c>
      <c r="L8" s="125"/>
      <c r="M8" s="145" t="s">
        <v>635</v>
      </c>
      <c r="N8" s="145" t="s">
        <v>426</v>
      </c>
      <c r="O8" s="145" t="s">
        <v>427</v>
      </c>
      <c r="P8" s="145" t="s">
        <v>635</v>
      </c>
      <c r="Q8" s="145" t="s">
        <v>430</v>
      </c>
      <c r="R8" s="125"/>
      <c r="S8" s="145" t="s">
        <v>635</v>
      </c>
      <c r="T8" s="145" t="s">
        <v>426</v>
      </c>
      <c r="U8" s="145" t="s">
        <v>635</v>
      </c>
      <c r="V8" s="145" t="s">
        <v>426</v>
      </c>
      <c r="W8" s="153" t="s">
        <v>427</v>
      </c>
      <c r="X8" s="145" t="s">
        <v>437</v>
      </c>
      <c r="Y8" s="125"/>
      <c r="Z8" s="145" t="s">
        <v>635</v>
      </c>
      <c r="AA8" s="145" t="s">
        <v>426</v>
      </c>
      <c r="AB8" s="145" t="s">
        <v>427</v>
      </c>
      <c r="AC8" s="153" t="s">
        <v>637</v>
      </c>
      <c r="AD8" s="153" t="s">
        <v>636</v>
      </c>
      <c r="AE8" s="125"/>
      <c r="AF8" s="145" t="s">
        <v>635</v>
      </c>
      <c r="AG8" s="145" t="s">
        <v>426</v>
      </c>
      <c r="AH8" s="145" t="s">
        <v>427</v>
      </c>
      <c r="AI8" s="153" t="s">
        <v>637</v>
      </c>
      <c r="AJ8" s="153" t="s">
        <v>636</v>
      </c>
      <c r="AK8" s="154"/>
      <c r="AL8" s="165"/>
      <c r="AM8" s="166"/>
    </row>
    <row r="9" spans="1:39" s="159" customFormat="1" ht="15.75" customHeight="1" x14ac:dyDescent="0.2">
      <c r="A9" s="214" t="s">
        <v>643</v>
      </c>
      <c r="B9" s="126"/>
      <c r="C9" s="126"/>
      <c r="D9" s="234">
        <v>1</v>
      </c>
      <c r="E9" s="234">
        <v>1</v>
      </c>
      <c r="F9" s="126"/>
      <c r="G9" s="126"/>
      <c r="H9" s="234">
        <v>1</v>
      </c>
      <c r="I9" s="234">
        <v>1</v>
      </c>
      <c r="J9" s="126"/>
      <c r="K9" s="234">
        <v>1</v>
      </c>
      <c r="L9" s="126"/>
      <c r="M9" s="126"/>
      <c r="N9" s="234">
        <v>1</v>
      </c>
      <c r="O9" s="234">
        <v>1</v>
      </c>
      <c r="P9" s="126"/>
      <c r="Q9" s="234">
        <v>1</v>
      </c>
      <c r="R9" s="126"/>
      <c r="S9" s="126"/>
      <c r="T9" s="234">
        <v>1</v>
      </c>
      <c r="U9" s="126"/>
      <c r="V9" s="234">
        <v>1</v>
      </c>
      <c r="W9" s="234">
        <v>1</v>
      </c>
      <c r="X9" s="234">
        <v>0</v>
      </c>
      <c r="Y9" s="126"/>
      <c r="Z9" s="126"/>
      <c r="AA9" s="234">
        <v>1</v>
      </c>
      <c r="AB9" s="234">
        <v>1</v>
      </c>
      <c r="AC9" s="235"/>
      <c r="AD9" s="234">
        <v>1</v>
      </c>
      <c r="AE9" s="126"/>
      <c r="AF9" s="126"/>
      <c r="AG9" s="234">
        <v>1</v>
      </c>
      <c r="AH9" s="234">
        <v>1</v>
      </c>
      <c r="AI9" s="235"/>
      <c r="AJ9" s="234">
        <v>1</v>
      </c>
      <c r="AK9" s="126"/>
      <c r="AL9" s="167"/>
      <c r="AM9" s="167"/>
    </row>
    <row r="10" spans="1:39" s="224" customFormat="1" ht="15.75" customHeight="1" x14ac:dyDescent="0.2">
      <c r="A10" s="218" t="s">
        <v>641</v>
      </c>
      <c r="B10" s="219"/>
      <c r="C10" s="219"/>
      <c r="D10" s="220">
        <f>COUNT(D13:D37)</f>
        <v>2</v>
      </c>
      <c r="E10" s="220">
        <f>COUNT(E13:E37)</f>
        <v>2</v>
      </c>
      <c r="F10" s="219"/>
      <c r="G10" s="219"/>
      <c r="H10" s="220">
        <f>COUNT(H13:H37)</f>
        <v>2</v>
      </c>
      <c r="I10" s="220">
        <f>COUNT(I13:I37)</f>
        <v>2</v>
      </c>
      <c r="J10" s="219"/>
      <c r="K10" s="220">
        <f>COUNT(K13:K37)</f>
        <v>3</v>
      </c>
      <c r="L10" s="219"/>
      <c r="M10" s="219"/>
      <c r="N10" s="220">
        <f>COUNT(N13:N37)</f>
        <v>2</v>
      </c>
      <c r="O10" s="220">
        <f>COUNT(O13:O37)</f>
        <v>2</v>
      </c>
      <c r="P10" s="219"/>
      <c r="Q10" s="220">
        <f>COUNT(Q13:Q37)</f>
        <v>3</v>
      </c>
      <c r="R10" s="219"/>
      <c r="S10" s="219"/>
      <c r="T10" s="220">
        <f>COUNT(T13:T37)</f>
        <v>5</v>
      </c>
      <c r="U10" s="219"/>
      <c r="V10" s="220">
        <f>COUNT(V13:V37)</f>
        <v>5</v>
      </c>
      <c r="W10" s="220">
        <f>COUNT(W13:W37)</f>
        <v>5</v>
      </c>
      <c r="X10" s="220">
        <f>COUNT(X13:X37)</f>
        <v>1</v>
      </c>
      <c r="Y10" s="219"/>
      <c r="Z10" s="219"/>
      <c r="AA10" s="220">
        <f>COUNT(AA13:AA37)</f>
        <v>3</v>
      </c>
      <c r="AB10" s="220">
        <f>COUNT(AB13:AB37)</f>
        <v>3</v>
      </c>
      <c r="AC10" s="220"/>
      <c r="AD10" s="220">
        <f>COUNT(AD13:AD37)</f>
        <v>2</v>
      </c>
      <c r="AE10" s="219"/>
      <c r="AF10" s="219"/>
      <c r="AG10" s="220">
        <f>COUNT(AG13:AG37)</f>
        <v>3</v>
      </c>
      <c r="AH10" s="220">
        <f>COUNT(AH13:AH37)</f>
        <v>3</v>
      </c>
      <c r="AI10" s="220"/>
      <c r="AJ10" s="220">
        <f>COUNT(AJ13:AJ37)</f>
        <v>2</v>
      </c>
      <c r="AK10" s="219"/>
      <c r="AL10" s="223"/>
      <c r="AM10" s="223"/>
    </row>
    <row r="11" spans="1:39" s="224" customFormat="1" ht="15.75" customHeight="1" x14ac:dyDescent="0.2">
      <c r="A11" s="221" t="s">
        <v>642</v>
      </c>
      <c r="B11" s="219"/>
      <c r="C11" s="374" t="s">
        <v>908</v>
      </c>
      <c r="D11" s="374"/>
      <c r="E11" s="374"/>
      <c r="F11" s="374"/>
      <c r="G11" s="374" t="s">
        <v>909</v>
      </c>
      <c r="H11" s="374"/>
      <c r="I11" s="374"/>
      <c r="J11" s="374"/>
      <c r="K11" s="374"/>
      <c r="L11" s="219"/>
      <c r="M11" s="374" t="s">
        <v>910</v>
      </c>
      <c r="N11" s="374"/>
      <c r="O11" s="374"/>
      <c r="P11" s="374"/>
      <c r="Q11" s="374"/>
      <c r="R11" s="219"/>
      <c r="S11" s="374" t="s">
        <v>911</v>
      </c>
      <c r="T11" s="374"/>
      <c r="U11" s="374"/>
      <c r="V11" s="374"/>
      <c r="W11" s="374"/>
      <c r="X11" s="374"/>
      <c r="Y11" s="219"/>
      <c r="Z11" s="374" t="s">
        <v>912</v>
      </c>
      <c r="AA11" s="374"/>
      <c r="AB11" s="374"/>
      <c r="AC11" s="374" t="s">
        <v>677</v>
      </c>
      <c r="AD11" s="374"/>
      <c r="AE11" s="219"/>
      <c r="AF11" s="374" t="s">
        <v>913</v>
      </c>
      <c r="AG11" s="374"/>
      <c r="AH11" s="374"/>
      <c r="AI11" s="374" t="s">
        <v>678</v>
      </c>
      <c r="AJ11" s="374"/>
      <c r="AK11" s="219"/>
      <c r="AL11" s="223"/>
      <c r="AM11" s="223"/>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634</v>
      </c>
      <c r="Y12" s="125"/>
      <c r="Z12" s="131" t="s">
        <v>433</v>
      </c>
      <c r="AA12" s="131" t="s">
        <v>3</v>
      </c>
      <c r="AB12" s="131" t="s">
        <v>3</v>
      </c>
      <c r="AC12" s="130" t="s">
        <v>634</v>
      </c>
      <c r="AD12" s="130" t="s">
        <v>454</v>
      </c>
      <c r="AE12" s="125"/>
      <c r="AF12" s="131" t="s">
        <v>433</v>
      </c>
      <c r="AG12" s="131" t="s">
        <v>3</v>
      </c>
      <c r="AH12" s="131" t="s">
        <v>3</v>
      </c>
      <c r="AI12" s="130" t="s">
        <v>634</v>
      </c>
      <c r="AJ12" s="130" t="s">
        <v>454</v>
      </c>
      <c r="AK12" s="125"/>
      <c r="AL12" s="165"/>
      <c r="AM12" s="165"/>
    </row>
    <row r="13" spans="1:39" ht="15.75" customHeight="1" x14ac:dyDescent="0.25">
      <c r="A13" s="130">
        <v>1</v>
      </c>
      <c r="B13" s="125"/>
      <c r="C13" s="141">
        <v>1</v>
      </c>
      <c r="D13" s="133">
        <v>30</v>
      </c>
      <c r="E13" s="133">
        <v>0</v>
      </c>
      <c r="F13" s="125"/>
      <c r="G13" s="141">
        <v>1</v>
      </c>
      <c r="H13" s="133">
        <v>1</v>
      </c>
      <c r="I13" s="133">
        <v>0.1</v>
      </c>
      <c r="J13" s="147">
        <v>0</v>
      </c>
      <c r="K13" s="133">
        <v>1</v>
      </c>
      <c r="L13" s="125"/>
      <c r="M13" s="141">
        <v>1</v>
      </c>
      <c r="N13" s="133">
        <v>1</v>
      </c>
      <c r="O13" s="133">
        <v>0.1</v>
      </c>
      <c r="P13" s="147">
        <v>0</v>
      </c>
      <c r="Q13" s="133">
        <v>1</v>
      </c>
      <c r="R13" s="125"/>
      <c r="S13" s="263">
        <v>0</v>
      </c>
      <c r="T13" s="105">
        <v>0</v>
      </c>
      <c r="U13" s="263">
        <v>0</v>
      </c>
      <c r="V13" s="105">
        <v>0</v>
      </c>
      <c r="W13" s="105">
        <v>0</v>
      </c>
      <c r="X13" s="268">
        <v>15</v>
      </c>
      <c r="Y13" s="125"/>
      <c r="Z13" s="263">
        <v>0</v>
      </c>
      <c r="AA13" s="105">
        <v>0</v>
      </c>
      <c r="AB13" s="105">
        <v>0</v>
      </c>
      <c r="AC13" s="210">
        <v>1</v>
      </c>
      <c r="AD13" s="133">
        <v>0.1</v>
      </c>
      <c r="AE13" s="125"/>
      <c r="AF13" s="263">
        <v>0</v>
      </c>
      <c r="AG13" s="105">
        <v>0</v>
      </c>
      <c r="AH13" s="105">
        <v>0</v>
      </c>
      <c r="AI13" s="210">
        <v>1</v>
      </c>
      <c r="AJ13" s="133">
        <v>0.1</v>
      </c>
      <c r="AK13" s="125"/>
      <c r="AL13" s="165"/>
      <c r="AM13" s="165"/>
    </row>
    <row r="14" spans="1:39" ht="15.75" customHeight="1" x14ac:dyDescent="0.25">
      <c r="A14" s="130">
        <v>2</v>
      </c>
      <c r="B14" s="125"/>
      <c r="C14" s="141">
        <v>30</v>
      </c>
      <c r="D14" s="142">
        <v>40</v>
      </c>
      <c r="E14" s="142">
        <v>3</v>
      </c>
      <c r="F14" s="125"/>
      <c r="G14" s="141">
        <v>30</v>
      </c>
      <c r="H14" s="142">
        <v>2</v>
      </c>
      <c r="I14" s="142">
        <v>0.2</v>
      </c>
      <c r="J14" s="147">
        <v>10</v>
      </c>
      <c r="K14" s="149">
        <v>0.9</v>
      </c>
      <c r="L14" s="125"/>
      <c r="M14" s="141">
        <v>30</v>
      </c>
      <c r="N14" s="142">
        <v>2</v>
      </c>
      <c r="O14" s="142">
        <v>0.2</v>
      </c>
      <c r="P14" s="147">
        <v>10</v>
      </c>
      <c r="Q14" s="149">
        <v>0.9</v>
      </c>
      <c r="R14" s="125"/>
      <c r="S14" s="263">
        <v>25</v>
      </c>
      <c r="T14" s="264">
        <v>2</v>
      </c>
      <c r="U14" s="263">
        <v>25</v>
      </c>
      <c r="V14" s="264">
        <v>10</v>
      </c>
      <c r="W14" s="264">
        <v>0.2</v>
      </c>
      <c r="X14" s="269"/>
      <c r="Y14" s="125"/>
      <c r="Z14" s="263">
        <v>10</v>
      </c>
      <c r="AA14" s="264">
        <v>10</v>
      </c>
      <c r="AB14" s="264">
        <v>1</v>
      </c>
      <c r="AC14" s="210">
        <v>15</v>
      </c>
      <c r="AD14" s="143">
        <v>1</v>
      </c>
      <c r="AE14" s="125"/>
      <c r="AF14" s="263">
        <v>10</v>
      </c>
      <c r="AG14" s="264">
        <v>10</v>
      </c>
      <c r="AH14" s="264">
        <v>1</v>
      </c>
      <c r="AI14" s="210">
        <v>15</v>
      </c>
      <c r="AJ14" s="143">
        <v>1</v>
      </c>
      <c r="AK14" s="125"/>
      <c r="AL14" s="165"/>
      <c r="AM14" s="165"/>
    </row>
    <row r="15" spans="1:39" ht="15.75" customHeight="1" x14ac:dyDescent="0.25">
      <c r="A15" s="130">
        <v>3</v>
      </c>
      <c r="B15" s="125"/>
      <c r="C15" s="141"/>
      <c r="D15" s="133"/>
      <c r="E15" s="133"/>
      <c r="F15" s="125"/>
      <c r="G15" s="141"/>
      <c r="H15" s="133"/>
      <c r="I15" s="133"/>
      <c r="J15" s="147">
        <v>100</v>
      </c>
      <c r="K15" s="133">
        <v>0.1</v>
      </c>
      <c r="L15" s="125"/>
      <c r="M15" s="141"/>
      <c r="N15" s="133"/>
      <c r="O15" s="133"/>
      <c r="P15" s="147">
        <v>100</v>
      </c>
      <c r="Q15" s="133">
        <v>0.1</v>
      </c>
      <c r="R15" s="125"/>
      <c r="S15" s="263">
        <v>50</v>
      </c>
      <c r="T15" s="105">
        <v>4</v>
      </c>
      <c r="U15" s="263">
        <v>50</v>
      </c>
      <c r="V15" s="105">
        <v>30</v>
      </c>
      <c r="W15" s="105">
        <v>1</v>
      </c>
      <c r="X15" s="269"/>
      <c r="Y15" s="125"/>
      <c r="Z15" s="263">
        <v>100</v>
      </c>
      <c r="AA15" s="105">
        <v>20</v>
      </c>
      <c r="AB15" s="105">
        <v>2</v>
      </c>
      <c r="AC15" s="210"/>
      <c r="AD15" s="133"/>
      <c r="AE15" s="125"/>
      <c r="AF15" s="263">
        <v>100</v>
      </c>
      <c r="AG15" s="105">
        <v>20</v>
      </c>
      <c r="AH15" s="105">
        <v>2</v>
      </c>
      <c r="AI15" s="210"/>
      <c r="AJ15" s="133"/>
      <c r="AK15" s="125"/>
      <c r="AL15" s="165"/>
      <c r="AM15" s="165"/>
    </row>
    <row r="16" spans="1:39" ht="15.75" customHeight="1" x14ac:dyDescent="0.25">
      <c r="A16" s="130">
        <v>4</v>
      </c>
      <c r="B16" s="125"/>
      <c r="C16" s="141"/>
      <c r="D16" s="142"/>
      <c r="E16" s="142"/>
      <c r="F16" s="125"/>
      <c r="G16" s="141"/>
      <c r="H16" s="142"/>
      <c r="I16" s="142"/>
      <c r="J16" s="147"/>
      <c r="K16" s="149"/>
      <c r="L16" s="125"/>
      <c r="M16" s="141"/>
      <c r="N16" s="142"/>
      <c r="O16" s="142"/>
      <c r="P16" s="147"/>
      <c r="Q16" s="149"/>
      <c r="R16" s="125"/>
      <c r="S16" s="263">
        <v>75</v>
      </c>
      <c r="T16" s="264">
        <v>6</v>
      </c>
      <c r="U16" s="263">
        <v>75</v>
      </c>
      <c r="V16" s="264">
        <v>50</v>
      </c>
      <c r="W16" s="264">
        <v>1.4</v>
      </c>
      <c r="X16" s="269"/>
      <c r="Y16" s="125"/>
      <c r="Z16" s="147"/>
      <c r="AA16" s="149"/>
      <c r="AB16" s="149"/>
      <c r="AC16" s="176"/>
      <c r="AD16" s="143"/>
      <c r="AE16" s="125"/>
      <c r="AF16" s="147"/>
      <c r="AG16" s="149"/>
      <c r="AH16" s="149"/>
      <c r="AI16" s="176"/>
      <c r="AJ16" s="143"/>
      <c r="AK16" s="125"/>
      <c r="AL16" s="165"/>
      <c r="AM16" s="165"/>
    </row>
    <row r="17" spans="1:39" ht="15.75" customHeight="1" x14ac:dyDescent="0.25">
      <c r="A17" s="130">
        <v>5</v>
      </c>
      <c r="B17" s="125"/>
      <c r="C17" s="141"/>
      <c r="D17" s="133"/>
      <c r="E17" s="133"/>
      <c r="F17" s="125"/>
      <c r="G17" s="141"/>
      <c r="H17" s="133"/>
      <c r="I17" s="133"/>
      <c r="J17" s="147"/>
      <c r="K17" s="133"/>
      <c r="L17" s="125"/>
      <c r="M17" s="141"/>
      <c r="N17" s="133"/>
      <c r="O17" s="133"/>
      <c r="P17" s="147"/>
      <c r="Q17" s="133"/>
      <c r="R17" s="125"/>
      <c r="S17" s="263">
        <v>100</v>
      </c>
      <c r="T17" s="105">
        <v>8</v>
      </c>
      <c r="U17" s="263">
        <v>100</v>
      </c>
      <c r="V17" s="105">
        <v>90</v>
      </c>
      <c r="W17" s="105">
        <v>1.7</v>
      </c>
      <c r="X17" s="269"/>
      <c r="Y17" s="125"/>
      <c r="Z17" s="147"/>
      <c r="AA17" s="133"/>
      <c r="AB17" s="133"/>
      <c r="AC17" s="176"/>
      <c r="AD17" s="133"/>
      <c r="AE17" s="125"/>
      <c r="AF17" s="147"/>
      <c r="AG17" s="133"/>
      <c r="AH17" s="133"/>
      <c r="AI17" s="176"/>
      <c r="AJ17" s="133"/>
      <c r="AK17" s="125"/>
      <c r="AL17" s="165"/>
      <c r="AM17" s="165"/>
    </row>
    <row r="18" spans="1:39" ht="15.75" customHeight="1" x14ac:dyDescent="0.2">
      <c r="A18" s="130">
        <v>6</v>
      </c>
      <c r="B18" s="125"/>
      <c r="C18" s="141"/>
      <c r="D18" s="142"/>
      <c r="E18" s="142"/>
      <c r="F18" s="125"/>
      <c r="G18" s="141"/>
      <c r="H18" s="142"/>
      <c r="I18" s="142"/>
      <c r="J18" s="147"/>
      <c r="K18" s="149"/>
      <c r="L18" s="125"/>
      <c r="M18" s="141"/>
      <c r="N18" s="142"/>
      <c r="O18" s="142"/>
      <c r="P18" s="147"/>
      <c r="Q18" s="149"/>
      <c r="R18" s="125"/>
      <c r="S18" s="147"/>
      <c r="T18" s="149"/>
      <c r="U18" s="147"/>
      <c r="V18" s="149"/>
      <c r="W18" s="149"/>
      <c r="X18" s="125"/>
      <c r="Y18" s="125"/>
      <c r="Z18" s="147"/>
      <c r="AA18" s="149"/>
      <c r="AB18" s="149"/>
      <c r="AC18" s="176"/>
      <c r="AD18" s="143"/>
      <c r="AE18" s="125"/>
      <c r="AF18" s="147"/>
      <c r="AG18" s="149"/>
      <c r="AH18" s="149"/>
      <c r="AI18" s="176"/>
      <c r="AJ18" s="143"/>
      <c r="AK18" s="125"/>
      <c r="AL18" s="165"/>
      <c r="AM18" s="165"/>
    </row>
    <row r="19" spans="1:39" ht="15.75" customHeight="1" x14ac:dyDescent="0.2">
      <c r="A19" s="130">
        <v>7</v>
      </c>
      <c r="B19" s="125"/>
      <c r="C19" s="141"/>
      <c r="D19" s="133"/>
      <c r="E19" s="133"/>
      <c r="F19" s="125"/>
      <c r="G19" s="141"/>
      <c r="H19" s="133"/>
      <c r="I19" s="133"/>
      <c r="J19" s="147"/>
      <c r="K19" s="133"/>
      <c r="L19" s="125"/>
      <c r="M19" s="141"/>
      <c r="N19" s="133"/>
      <c r="O19" s="133"/>
      <c r="P19" s="147"/>
      <c r="Q19" s="133"/>
      <c r="R19" s="125"/>
      <c r="S19" s="147"/>
      <c r="T19" s="133"/>
      <c r="U19" s="147"/>
      <c r="V19" s="133"/>
      <c r="W19" s="133"/>
      <c r="X19" s="125"/>
      <c r="Y19" s="125"/>
      <c r="Z19" s="147"/>
      <c r="AA19" s="133"/>
      <c r="AB19" s="133"/>
      <c r="AC19" s="176"/>
      <c r="AD19" s="133"/>
      <c r="AE19" s="125"/>
      <c r="AF19" s="147"/>
      <c r="AG19" s="133"/>
      <c r="AH19" s="133"/>
      <c r="AI19" s="176"/>
      <c r="AJ19" s="133"/>
      <c r="AK19" s="125"/>
      <c r="AL19" s="165"/>
      <c r="AM19" s="165"/>
    </row>
    <row r="20" spans="1:39" ht="15.75" customHeight="1" x14ac:dyDescent="0.2">
      <c r="A20" s="130">
        <v>8</v>
      </c>
      <c r="B20" s="125"/>
      <c r="C20" s="141"/>
      <c r="D20" s="142"/>
      <c r="E20" s="142"/>
      <c r="F20" s="125"/>
      <c r="G20" s="141"/>
      <c r="H20" s="142"/>
      <c r="I20" s="142"/>
      <c r="J20" s="147"/>
      <c r="K20" s="149"/>
      <c r="L20" s="125"/>
      <c r="M20" s="141"/>
      <c r="N20" s="142"/>
      <c r="O20" s="142"/>
      <c r="P20" s="147"/>
      <c r="Q20" s="149"/>
      <c r="R20" s="125"/>
      <c r="S20" s="147"/>
      <c r="T20" s="149"/>
      <c r="U20" s="147"/>
      <c r="V20" s="149"/>
      <c r="W20" s="149"/>
      <c r="X20" s="125"/>
      <c r="Y20" s="125"/>
      <c r="Z20" s="147"/>
      <c r="AA20" s="149"/>
      <c r="AB20" s="149"/>
      <c r="AC20" s="176"/>
      <c r="AD20" s="143"/>
      <c r="AE20" s="125"/>
      <c r="AF20" s="147"/>
      <c r="AG20" s="149"/>
      <c r="AH20" s="149"/>
      <c r="AI20" s="176"/>
      <c r="AJ20" s="143"/>
      <c r="AK20" s="125"/>
      <c r="AL20" s="165"/>
      <c r="AM20" s="165"/>
    </row>
    <row r="21" spans="1:39" ht="15.75" customHeight="1" x14ac:dyDescent="0.2">
      <c r="A21" s="130">
        <v>9</v>
      </c>
      <c r="B21" s="125"/>
      <c r="C21" s="141"/>
      <c r="D21" s="133"/>
      <c r="E21" s="133"/>
      <c r="F21" s="125"/>
      <c r="G21" s="141"/>
      <c r="H21" s="133"/>
      <c r="I21" s="133"/>
      <c r="J21" s="147"/>
      <c r="K21" s="133"/>
      <c r="L21" s="125"/>
      <c r="M21" s="141"/>
      <c r="N21" s="133"/>
      <c r="O21" s="133"/>
      <c r="P21" s="147"/>
      <c r="Q21" s="133"/>
      <c r="R21" s="125"/>
      <c r="S21" s="147"/>
      <c r="T21" s="133"/>
      <c r="U21" s="147"/>
      <c r="V21" s="133"/>
      <c r="W21" s="133"/>
      <c r="X21" s="125"/>
      <c r="Y21" s="125"/>
      <c r="Z21" s="147"/>
      <c r="AA21" s="133"/>
      <c r="AB21" s="133"/>
      <c r="AC21" s="176"/>
      <c r="AD21" s="133"/>
      <c r="AE21" s="125"/>
      <c r="AF21" s="147"/>
      <c r="AG21" s="133"/>
      <c r="AH21" s="133"/>
      <c r="AI21" s="176"/>
      <c r="AJ21" s="133"/>
      <c r="AK21" s="125"/>
      <c r="AL21" s="165"/>
      <c r="AM21" s="165"/>
    </row>
    <row r="22" spans="1:39" ht="15.75" customHeight="1" x14ac:dyDescent="0.2">
      <c r="A22" s="130">
        <v>10</v>
      </c>
      <c r="B22" s="125"/>
      <c r="C22" s="141"/>
      <c r="D22" s="142"/>
      <c r="E22" s="142"/>
      <c r="F22" s="125"/>
      <c r="G22" s="141"/>
      <c r="H22" s="142"/>
      <c r="I22" s="142"/>
      <c r="J22" s="147"/>
      <c r="K22" s="149"/>
      <c r="L22" s="125"/>
      <c r="M22" s="141"/>
      <c r="N22" s="142"/>
      <c r="O22" s="142"/>
      <c r="P22" s="147"/>
      <c r="Q22" s="149"/>
      <c r="R22" s="125"/>
      <c r="S22" s="147"/>
      <c r="T22" s="149"/>
      <c r="U22" s="147"/>
      <c r="V22" s="149"/>
      <c r="W22" s="149"/>
      <c r="X22" s="125"/>
      <c r="Y22" s="125"/>
      <c r="Z22" s="147"/>
      <c r="AA22" s="149"/>
      <c r="AB22" s="149"/>
      <c r="AC22" s="176"/>
      <c r="AD22" s="143"/>
      <c r="AE22" s="125"/>
      <c r="AF22" s="147"/>
      <c r="AG22" s="149"/>
      <c r="AH22" s="149"/>
      <c r="AI22" s="176"/>
      <c r="AJ22" s="143"/>
      <c r="AK22" s="125"/>
      <c r="AL22" s="165"/>
      <c r="AM22" s="165"/>
    </row>
    <row r="23" spans="1:39" ht="15.75" customHeight="1" x14ac:dyDescent="0.2">
      <c r="A23" s="130">
        <v>11</v>
      </c>
      <c r="B23" s="125"/>
      <c r="C23" s="141"/>
      <c r="D23" s="133"/>
      <c r="E23" s="133"/>
      <c r="F23" s="125"/>
      <c r="G23" s="141"/>
      <c r="H23" s="133"/>
      <c r="I23" s="133"/>
      <c r="J23" s="147"/>
      <c r="K23" s="133"/>
      <c r="L23" s="125"/>
      <c r="M23" s="141"/>
      <c r="N23" s="133"/>
      <c r="O23" s="133"/>
      <c r="P23" s="147"/>
      <c r="Q23" s="133"/>
      <c r="R23" s="125"/>
      <c r="S23" s="147"/>
      <c r="T23" s="133"/>
      <c r="U23" s="147"/>
      <c r="V23" s="133"/>
      <c r="W23" s="133"/>
      <c r="X23" s="125"/>
      <c r="Y23" s="125"/>
      <c r="Z23" s="147"/>
      <c r="AA23" s="133"/>
      <c r="AB23" s="133"/>
      <c r="AC23" s="176"/>
      <c r="AD23" s="133"/>
      <c r="AE23" s="125"/>
      <c r="AF23" s="147"/>
      <c r="AG23" s="133"/>
      <c r="AH23" s="133"/>
      <c r="AI23" s="176"/>
      <c r="AJ23" s="133"/>
      <c r="AK23" s="125"/>
      <c r="AL23" s="165"/>
      <c r="AM23" s="165"/>
    </row>
    <row r="24" spans="1:39" ht="15.75" customHeight="1" x14ac:dyDescent="0.2">
      <c r="A24" s="130">
        <v>12</v>
      </c>
      <c r="B24" s="125"/>
      <c r="C24" s="141"/>
      <c r="D24" s="142"/>
      <c r="E24" s="142"/>
      <c r="F24" s="125"/>
      <c r="G24" s="141"/>
      <c r="H24" s="142"/>
      <c r="I24" s="142"/>
      <c r="J24" s="147"/>
      <c r="K24" s="149"/>
      <c r="L24" s="125"/>
      <c r="M24" s="141"/>
      <c r="N24" s="142"/>
      <c r="O24" s="142"/>
      <c r="P24" s="147"/>
      <c r="Q24" s="149"/>
      <c r="R24" s="125"/>
      <c r="S24" s="147"/>
      <c r="T24" s="149"/>
      <c r="U24" s="147"/>
      <c r="V24" s="149"/>
      <c r="W24" s="149"/>
      <c r="X24" s="125"/>
      <c r="Y24" s="125"/>
      <c r="Z24" s="147"/>
      <c r="AA24" s="149"/>
      <c r="AB24" s="149"/>
      <c r="AC24" s="176"/>
      <c r="AD24" s="143"/>
      <c r="AE24" s="125"/>
      <c r="AF24" s="147"/>
      <c r="AG24" s="149"/>
      <c r="AH24" s="149"/>
      <c r="AI24" s="176"/>
      <c r="AJ24" s="143"/>
      <c r="AK24" s="125"/>
      <c r="AL24" s="165"/>
      <c r="AM24" s="165"/>
    </row>
    <row r="25" spans="1:39" ht="15.75" customHeight="1" x14ac:dyDescent="0.2">
      <c r="A25" s="130">
        <v>13</v>
      </c>
      <c r="B25" s="125"/>
      <c r="C25" s="141"/>
      <c r="D25" s="133"/>
      <c r="E25" s="133"/>
      <c r="F25" s="125"/>
      <c r="G25" s="141"/>
      <c r="H25" s="133"/>
      <c r="I25" s="133"/>
      <c r="J25" s="147"/>
      <c r="K25" s="133"/>
      <c r="L25" s="125"/>
      <c r="M25" s="141"/>
      <c r="N25" s="133"/>
      <c r="O25" s="133"/>
      <c r="P25" s="147"/>
      <c r="Q25" s="133"/>
      <c r="R25" s="125"/>
      <c r="S25" s="147"/>
      <c r="T25" s="133"/>
      <c r="U25" s="147"/>
      <c r="V25" s="133"/>
      <c r="W25" s="133"/>
      <c r="X25" s="125"/>
      <c r="Y25" s="125"/>
      <c r="Z25" s="147"/>
      <c r="AA25" s="133"/>
      <c r="AB25" s="133"/>
      <c r="AC25" s="176"/>
      <c r="AD25" s="133"/>
      <c r="AE25" s="125"/>
      <c r="AF25" s="147"/>
      <c r="AG25" s="133"/>
      <c r="AH25" s="133"/>
      <c r="AI25" s="176"/>
      <c r="AJ25" s="133"/>
      <c r="AK25" s="125"/>
      <c r="AL25" s="165"/>
      <c r="AM25" s="165"/>
    </row>
    <row r="26" spans="1:39" ht="15.75" customHeight="1" x14ac:dyDescent="0.2">
      <c r="A26" s="130">
        <v>14</v>
      </c>
      <c r="B26" s="125"/>
      <c r="C26" s="141"/>
      <c r="D26" s="142"/>
      <c r="E26" s="142"/>
      <c r="F26" s="125"/>
      <c r="G26" s="141"/>
      <c r="H26" s="142"/>
      <c r="I26" s="142"/>
      <c r="J26" s="147"/>
      <c r="K26" s="149"/>
      <c r="L26" s="125"/>
      <c r="M26" s="141"/>
      <c r="N26" s="142"/>
      <c r="O26" s="142"/>
      <c r="P26" s="147"/>
      <c r="Q26" s="149"/>
      <c r="R26" s="125"/>
      <c r="S26" s="147"/>
      <c r="T26" s="149"/>
      <c r="U26" s="147"/>
      <c r="V26" s="149"/>
      <c r="W26" s="149"/>
      <c r="X26" s="125"/>
      <c r="Y26" s="125"/>
      <c r="Z26" s="147"/>
      <c r="AA26" s="149"/>
      <c r="AB26" s="149"/>
      <c r="AC26" s="176"/>
      <c r="AD26" s="143"/>
      <c r="AE26" s="125"/>
      <c r="AF26" s="147"/>
      <c r="AG26" s="149"/>
      <c r="AH26" s="149"/>
      <c r="AI26" s="176"/>
      <c r="AJ26" s="143"/>
      <c r="AK26" s="125"/>
      <c r="AL26" s="165"/>
      <c r="AM26" s="165"/>
    </row>
    <row r="27" spans="1:39" ht="15.75" customHeight="1" x14ac:dyDescent="0.2">
      <c r="A27" s="130">
        <v>15</v>
      </c>
      <c r="B27" s="125"/>
      <c r="C27" s="141"/>
      <c r="D27" s="133"/>
      <c r="E27" s="133"/>
      <c r="F27" s="125"/>
      <c r="G27" s="141"/>
      <c r="H27" s="133"/>
      <c r="I27" s="133"/>
      <c r="J27" s="147"/>
      <c r="K27" s="133"/>
      <c r="L27" s="125"/>
      <c r="M27" s="141"/>
      <c r="N27" s="133"/>
      <c r="O27" s="133"/>
      <c r="P27" s="147"/>
      <c r="Q27" s="133"/>
      <c r="R27" s="125"/>
      <c r="S27" s="147"/>
      <c r="T27" s="133"/>
      <c r="U27" s="147"/>
      <c r="V27" s="133"/>
      <c r="W27" s="133"/>
      <c r="X27" s="125"/>
      <c r="Y27" s="125"/>
      <c r="Z27" s="147"/>
      <c r="AA27" s="133"/>
      <c r="AB27" s="133"/>
      <c r="AC27" s="176"/>
      <c r="AD27" s="133"/>
      <c r="AE27" s="125"/>
      <c r="AF27" s="147"/>
      <c r="AG27" s="133"/>
      <c r="AH27" s="133"/>
      <c r="AI27" s="176"/>
      <c r="AJ27" s="133"/>
      <c r="AK27" s="125"/>
      <c r="AL27" s="165"/>
      <c r="AM27" s="165"/>
    </row>
    <row r="28" spans="1:39" ht="15.75" customHeight="1" x14ac:dyDescent="0.2">
      <c r="A28" s="130">
        <v>16</v>
      </c>
      <c r="B28" s="125"/>
      <c r="C28" s="141"/>
      <c r="D28" s="142"/>
      <c r="E28" s="142"/>
      <c r="F28" s="125"/>
      <c r="G28" s="141"/>
      <c r="H28" s="142"/>
      <c r="I28" s="142"/>
      <c r="J28" s="147"/>
      <c r="K28" s="149"/>
      <c r="L28" s="125"/>
      <c r="M28" s="141"/>
      <c r="N28" s="142"/>
      <c r="O28" s="142"/>
      <c r="P28" s="147"/>
      <c r="Q28" s="149"/>
      <c r="R28" s="125"/>
      <c r="S28" s="147"/>
      <c r="T28" s="149"/>
      <c r="U28" s="147"/>
      <c r="V28" s="149"/>
      <c r="W28" s="149"/>
      <c r="X28" s="125"/>
      <c r="Y28" s="125"/>
      <c r="Z28" s="147"/>
      <c r="AA28" s="149"/>
      <c r="AB28" s="149"/>
      <c r="AC28" s="176"/>
      <c r="AD28" s="143"/>
      <c r="AE28" s="125"/>
      <c r="AF28" s="147"/>
      <c r="AG28" s="149"/>
      <c r="AH28" s="149"/>
      <c r="AI28" s="176"/>
      <c r="AJ28" s="143"/>
      <c r="AK28" s="125"/>
      <c r="AL28" s="165"/>
      <c r="AM28" s="165"/>
    </row>
    <row r="29" spans="1:39" ht="15.75" customHeight="1" x14ac:dyDescent="0.2">
      <c r="A29" s="130">
        <v>17</v>
      </c>
      <c r="B29" s="125"/>
      <c r="C29" s="141"/>
      <c r="D29" s="133"/>
      <c r="E29" s="133"/>
      <c r="F29" s="125"/>
      <c r="G29" s="141"/>
      <c r="H29" s="133"/>
      <c r="I29" s="133"/>
      <c r="J29" s="147"/>
      <c r="K29" s="133"/>
      <c r="L29" s="125"/>
      <c r="M29" s="141"/>
      <c r="N29" s="133"/>
      <c r="O29" s="133"/>
      <c r="P29" s="147"/>
      <c r="Q29" s="133"/>
      <c r="R29" s="125"/>
      <c r="S29" s="147"/>
      <c r="T29" s="133"/>
      <c r="U29" s="147"/>
      <c r="V29" s="133"/>
      <c r="W29" s="133"/>
      <c r="X29" s="125"/>
      <c r="Y29" s="125"/>
      <c r="Z29" s="147"/>
      <c r="AA29" s="133"/>
      <c r="AB29" s="133"/>
      <c r="AC29" s="176"/>
      <c r="AD29" s="133"/>
      <c r="AE29" s="125"/>
      <c r="AF29" s="147"/>
      <c r="AG29" s="133"/>
      <c r="AH29" s="133"/>
      <c r="AI29" s="176"/>
      <c r="AJ29" s="133"/>
      <c r="AK29" s="125"/>
      <c r="AL29" s="165"/>
      <c r="AM29" s="165"/>
    </row>
    <row r="30" spans="1:39" ht="15.75" customHeight="1" x14ac:dyDescent="0.2">
      <c r="A30" s="130">
        <v>18</v>
      </c>
      <c r="B30" s="125"/>
      <c r="C30" s="141"/>
      <c r="D30" s="142"/>
      <c r="E30" s="142"/>
      <c r="F30" s="125"/>
      <c r="G30" s="141"/>
      <c r="H30" s="142"/>
      <c r="I30" s="142"/>
      <c r="J30" s="147"/>
      <c r="K30" s="149"/>
      <c r="L30" s="125"/>
      <c r="M30" s="141"/>
      <c r="N30" s="142"/>
      <c r="O30" s="142"/>
      <c r="P30" s="147"/>
      <c r="Q30" s="149"/>
      <c r="R30" s="125"/>
      <c r="S30" s="147"/>
      <c r="T30" s="149"/>
      <c r="U30" s="147"/>
      <c r="V30" s="149"/>
      <c r="W30" s="149"/>
      <c r="X30" s="125"/>
      <c r="Y30" s="125"/>
      <c r="Z30" s="147"/>
      <c r="AA30" s="149"/>
      <c r="AB30" s="149"/>
      <c r="AC30" s="176"/>
      <c r="AD30" s="143"/>
      <c r="AE30" s="125"/>
      <c r="AF30" s="147"/>
      <c r="AG30" s="149"/>
      <c r="AH30" s="149"/>
      <c r="AI30" s="176"/>
      <c r="AJ30" s="143"/>
      <c r="AK30" s="125"/>
      <c r="AL30" s="165"/>
      <c r="AM30" s="165"/>
    </row>
    <row r="31" spans="1:39" ht="15.75" customHeight="1" x14ac:dyDescent="0.2">
      <c r="A31" s="130">
        <v>19</v>
      </c>
      <c r="B31" s="125"/>
      <c r="C31" s="141"/>
      <c r="D31" s="133"/>
      <c r="E31" s="133"/>
      <c r="F31" s="125"/>
      <c r="G31" s="141"/>
      <c r="H31" s="133"/>
      <c r="I31" s="133"/>
      <c r="J31" s="147"/>
      <c r="K31" s="133"/>
      <c r="L31" s="125"/>
      <c r="M31" s="141"/>
      <c r="N31" s="133"/>
      <c r="O31" s="133"/>
      <c r="P31" s="147"/>
      <c r="Q31" s="133"/>
      <c r="R31" s="125"/>
      <c r="S31" s="147"/>
      <c r="T31" s="133"/>
      <c r="U31" s="147"/>
      <c r="V31" s="133"/>
      <c r="W31" s="133"/>
      <c r="X31" s="125"/>
      <c r="Y31" s="125"/>
      <c r="Z31" s="147"/>
      <c r="AA31" s="133"/>
      <c r="AB31" s="133"/>
      <c r="AC31" s="176"/>
      <c r="AD31" s="133"/>
      <c r="AE31" s="125"/>
      <c r="AF31" s="147"/>
      <c r="AG31" s="133"/>
      <c r="AH31" s="133"/>
      <c r="AI31" s="176"/>
      <c r="AJ31" s="133"/>
      <c r="AK31" s="125"/>
      <c r="AL31" s="165"/>
      <c r="AM31" s="165"/>
    </row>
    <row r="32" spans="1:39" ht="15.75" customHeight="1" x14ac:dyDescent="0.2">
      <c r="A32" s="130">
        <v>20</v>
      </c>
      <c r="B32" s="125"/>
      <c r="C32" s="141"/>
      <c r="D32" s="142"/>
      <c r="E32" s="142"/>
      <c r="F32" s="125"/>
      <c r="G32" s="141"/>
      <c r="H32" s="142"/>
      <c r="I32" s="142"/>
      <c r="J32" s="147"/>
      <c r="K32" s="149"/>
      <c r="L32" s="125"/>
      <c r="M32" s="141"/>
      <c r="N32" s="142"/>
      <c r="O32" s="142"/>
      <c r="P32" s="147"/>
      <c r="Q32" s="149"/>
      <c r="R32" s="125"/>
      <c r="S32" s="147"/>
      <c r="T32" s="149"/>
      <c r="U32" s="147"/>
      <c r="V32" s="149"/>
      <c r="W32" s="149"/>
      <c r="X32" s="125"/>
      <c r="Y32" s="125"/>
      <c r="Z32" s="147"/>
      <c r="AA32" s="149"/>
      <c r="AB32" s="149"/>
      <c r="AC32" s="176"/>
      <c r="AD32" s="143"/>
      <c r="AE32" s="125"/>
      <c r="AF32" s="147"/>
      <c r="AG32" s="149"/>
      <c r="AH32" s="149"/>
      <c r="AI32" s="176"/>
      <c r="AJ32" s="143"/>
      <c r="AK32" s="125"/>
      <c r="AL32" s="165"/>
      <c r="AM32" s="165"/>
    </row>
    <row r="33" spans="1:39" ht="15.75" customHeight="1" x14ac:dyDescent="0.2">
      <c r="A33" s="130">
        <v>21</v>
      </c>
      <c r="B33" s="125"/>
      <c r="C33" s="141"/>
      <c r="D33" s="133"/>
      <c r="E33" s="133"/>
      <c r="F33" s="125"/>
      <c r="G33" s="141"/>
      <c r="H33" s="133"/>
      <c r="I33" s="133"/>
      <c r="J33" s="147"/>
      <c r="K33" s="133"/>
      <c r="L33" s="125"/>
      <c r="M33" s="141"/>
      <c r="N33" s="133"/>
      <c r="O33" s="133"/>
      <c r="P33" s="147"/>
      <c r="Q33" s="133"/>
      <c r="R33" s="125"/>
      <c r="S33" s="147"/>
      <c r="T33" s="133"/>
      <c r="U33" s="147"/>
      <c r="V33" s="133"/>
      <c r="W33" s="133"/>
      <c r="X33" s="125"/>
      <c r="Y33" s="125"/>
      <c r="Z33" s="147"/>
      <c r="AA33" s="133"/>
      <c r="AB33" s="133"/>
      <c r="AC33" s="176"/>
      <c r="AD33" s="133"/>
      <c r="AE33" s="125"/>
      <c r="AF33" s="147"/>
      <c r="AG33" s="133"/>
      <c r="AH33" s="133"/>
      <c r="AI33" s="176"/>
      <c r="AJ33" s="133"/>
      <c r="AK33" s="125"/>
      <c r="AL33" s="165"/>
      <c r="AM33" s="165"/>
    </row>
    <row r="34" spans="1:39" ht="15.75" customHeight="1" x14ac:dyDescent="0.2">
      <c r="A34" s="130">
        <v>22</v>
      </c>
      <c r="B34" s="125"/>
      <c r="C34" s="141"/>
      <c r="D34" s="142"/>
      <c r="E34" s="142"/>
      <c r="F34" s="125"/>
      <c r="G34" s="141"/>
      <c r="H34" s="142"/>
      <c r="I34" s="142"/>
      <c r="J34" s="147"/>
      <c r="K34" s="149"/>
      <c r="L34" s="125"/>
      <c r="M34" s="141"/>
      <c r="N34" s="142"/>
      <c r="O34" s="142"/>
      <c r="P34" s="147"/>
      <c r="Q34" s="149"/>
      <c r="R34" s="125"/>
      <c r="S34" s="147"/>
      <c r="T34" s="149"/>
      <c r="U34" s="147"/>
      <c r="V34" s="149"/>
      <c r="W34" s="149"/>
      <c r="X34" s="125"/>
      <c r="Y34" s="125"/>
      <c r="Z34" s="147"/>
      <c r="AA34" s="149"/>
      <c r="AB34" s="149"/>
      <c r="AC34" s="176"/>
      <c r="AD34" s="143"/>
      <c r="AE34" s="125"/>
      <c r="AF34" s="147"/>
      <c r="AG34" s="149"/>
      <c r="AH34" s="149"/>
      <c r="AI34" s="176"/>
      <c r="AJ34" s="143"/>
      <c r="AK34" s="125"/>
      <c r="AL34" s="165"/>
      <c r="AM34" s="165"/>
    </row>
    <row r="35" spans="1:39" ht="15.75" customHeight="1" x14ac:dyDescent="0.2">
      <c r="A35" s="130">
        <v>23</v>
      </c>
      <c r="B35" s="125"/>
      <c r="C35" s="141"/>
      <c r="D35" s="133"/>
      <c r="E35" s="133"/>
      <c r="F35" s="125"/>
      <c r="G35" s="141"/>
      <c r="H35" s="133"/>
      <c r="I35" s="133"/>
      <c r="J35" s="147"/>
      <c r="K35" s="133"/>
      <c r="L35" s="125"/>
      <c r="M35" s="141"/>
      <c r="N35" s="133"/>
      <c r="O35" s="133"/>
      <c r="P35" s="147"/>
      <c r="Q35" s="133"/>
      <c r="R35" s="125"/>
      <c r="S35" s="147"/>
      <c r="T35" s="133"/>
      <c r="U35" s="147"/>
      <c r="V35" s="133"/>
      <c r="W35" s="133"/>
      <c r="X35" s="125"/>
      <c r="Y35" s="125"/>
      <c r="Z35" s="147"/>
      <c r="AA35" s="133"/>
      <c r="AB35" s="133"/>
      <c r="AC35" s="176"/>
      <c r="AD35" s="133"/>
      <c r="AE35" s="125"/>
      <c r="AF35" s="147"/>
      <c r="AG35" s="133"/>
      <c r="AH35" s="133"/>
      <c r="AI35" s="176"/>
      <c r="AJ35" s="133"/>
      <c r="AK35" s="125"/>
      <c r="AL35" s="165"/>
      <c r="AM35" s="165"/>
    </row>
    <row r="36" spans="1:39" ht="15.75" customHeight="1" x14ac:dyDescent="0.2">
      <c r="A36" s="130">
        <v>24</v>
      </c>
      <c r="B36" s="125"/>
      <c r="C36" s="141"/>
      <c r="D36" s="142"/>
      <c r="E36" s="142"/>
      <c r="F36" s="125"/>
      <c r="G36" s="141"/>
      <c r="H36" s="142"/>
      <c r="I36" s="142"/>
      <c r="J36" s="147"/>
      <c r="K36" s="149"/>
      <c r="L36" s="125"/>
      <c r="M36" s="141"/>
      <c r="N36" s="142"/>
      <c r="O36" s="142"/>
      <c r="P36" s="147"/>
      <c r="Q36" s="149"/>
      <c r="R36" s="125"/>
      <c r="S36" s="147"/>
      <c r="T36" s="149"/>
      <c r="U36" s="147"/>
      <c r="V36" s="149"/>
      <c r="W36" s="149"/>
      <c r="X36" s="125"/>
      <c r="Y36" s="125"/>
      <c r="Z36" s="147"/>
      <c r="AA36" s="149"/>
      <c r="AB36" s="149"/>
      <c r="AC36" s="176"/>
      <c r="AD36" s="143"/>
      <c r="AE36" s="125"/>
      <c r="AF36" s="147"/>
      <c r="AG36" s="149"/>
      <c r="AH36" s="149"/>
      <c r="AI36" s="176"/>
      <c r="AJ36" s="143"/>
      <c r="AK36" s="125"/>
      <c r="AL36" s="165"/>
      <c r="AM36" s="165"/>
    </row>
    <row r="37" spans="1:39" ht="15.75" customHeight="1" x14ac:dyDescent="0.2">
      <c r="A37" s="130">
        <v>25</v>
      </c>
      <c r="B37" s="125"/>
      <c r="C37" s="141"/>
      <c r="D37" s="133"/>
      <c r="E37" s="133"/>
      <c r="F37" s="125"/>
      <c r="G37" s="141"/>
      <c r="H37" s="133"/>
      <c r="I37" s="133"/>
      <c r="J37" s="147"/>
      <c r="K37" s="133"/>
      <c r="L37" s="125"/>
      <c r="M37" s="141"/>
      <c r="N37" s="133"/>
      <c r="O37" s="133"/>
      <c r="P37" s="147"/>
      <c r="Q37" s="133"/>
      <c r="R37" s="125"/>
      <c r="S37" s="147"/>
      <c r="T37" s="133"/>
      <c r="U37" s="147"/>
      <c r="V37" s="133"/>
      <c r="W37" s="133"/>
      <c r="X37" s="125"/>
      <c r="Y37" s="125"/>
      <c r="Z37" s="147"/>
      <c r="AA37" s="133"/>
      <c r="AB37" s="133"/>
      <c r="AC37" s="176"/>
      <c r="AD37" s="133"/>
      <c r="AE37" s="125"/>
      <c r="AF37" s="147"/>
      <c r="AG37" s="133"/>
      <c r="AH37" s="133"/>
      <c r="AI37" s="176"/>
      <c r="AJ37" s="133"/>
      <c r="AK37" s="125"/>
      <c r="AL37" s="165"/>
      <c r="AM37" s="165"/>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5"/>
      <c r="AM38" s="165"/>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5"/>
      <c r="AM39" s="165"/>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5"/>
      <c r="AM40" s="165"/>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5"/>
      <c r="AM41" s="165"/>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5"/>
      <c r="AM42" s="165"/>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5"/>
      <c r="AM43" s="165"/>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5"/>
      <c r="AM44" s="165"/>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5"/>
      <c r="AM45" s="165"/>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5"/>
      <c r="AM46" s="165"/>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5"/>
      <c r="AM47" s="165"/>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5"/>
      <c r="AM48" s="165"/>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5"/>
      <c r="AM49" s="165"/>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5"/>
      <c r="AM50" s="165"/>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5"/>
      <c r="AM51" s="165"/>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5"/>
      <c r="AM52" s="165"/>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5"/>
      <c r="AM53" s="165"/>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5"/>
      <c r="AM54" s="165"/>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5"/>
      <c r="AM55" s="165"/>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5"/>
      <c r="AM56" s="165"/>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5"/>
      <c r="AM57" s="165"/>
    </row>
  </sheetData>
  <mergeCells count="32">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election activeCell="H14" sqref="H14"/>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0"/>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39" t="s">
        <v>556</v>
      </c>
      <c r="D2" s="240"/>
      <c r="E2" s="240"/>
      <c r="F2" s="240"/>
      <c r="G2" s="240"/>
      <c r="H2" s="240"/>
      <c r="I2" s="240"/>
      <c r="J2" s="240"/>
      <c r="K2" s="240"/>
      <c r="L2" s="240"/>
      <c r="M2" s="240"/>
      <c r="N2" s="240"/>
      <c r="O2" s="240"/>
      <c r="P2" s="240"/>
      <c r="Q2" s="240"/>
      <c r="R2" s="240"/>
      <c r="S2" s="240"/>
      <c r="T2" s="240"/>
      <c r="U2" s="240"/>
      <c r="V2" s="240"/>
      <c r="W2" s="240"/>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82" t="s">
        <v>254</v>
      </c>
      <c r="D4" s="380"/>
      <c r="E4" s="381"/>
      <c r="F4" s="125"/>
      <c r="G4" s="382" t="s">
        <v>866</v>
      </c>
      <c r="H4" s="383"/>
      <c r="I4" s="383"/>
      <c r="J4" s="383"/>
      <c r="K4" s="383"/>
      <c r="L4" s="383"/>
      <c r="M4" s="384"/>
      <c r="N4" s="125"/>
      <c r="O4" s="382" t="s">
        <v>254</v>
      </c>
      <c r="P4" s="380"/>
      <c r="Q4" s="381"/>
      <c r="R4" s="125"/>
      <c r="S4" s="382" t="s">
        <v>254</v>
      </c>
      <c r="T4" s="383"/>
      <c r="U4" s="383"/>
      <c r="V4" s="383"/>
      <c r="W4" s="383"/>
      <c r="X4" s="125"/>
      <c r="Y4" s="125"/>
      <c r="Z4" s="125"/>
      <c r="AA4" s="125"/>
      <c r="AB4" s="125"/>
    </row>
    <row r="5" spans="1:48" ht="16.5" thickBot="1" x14ac:dyDescent="0.25">
      <c r="A5" s="135" t="s">
        <v>445</v>
      </c>
      <c r="B5" s="125"/>
      <c r="C5" s="379" t="s">
        <v>520</v>
      </c>
      <c r="D5" s="380"/>
      <c r="E5" s="381"/>
      <c r="F5" s="125"/>
      <c r="G5" s="125"/>
      <c r="H5" s="275" t="s">
        <v>550</v>
      </c>
      <c r="I5" s="125"/>
      <c r="J5" s="379" t="s">
        <v>558</v>
      </c>
      <c r="K5" s="380"/>
      <c r="L5" s="380"/>
      <c r="M5" s="381"/>
      <c r="N5" s="125"/>
      <c r="O5" s="382" t="s">
        <v>516</v>
      </c>
      <c r="P5" s="380"/>
      <c r="Q5" s="381"/>
      <c r="R5" s="125"/>
      <c r="S5" s="382" t="s">
        <v>515</v>
      </c>
      <c r="T5" s="383"/>
      <c r="U5" s="383"/>
      <c r="V5" s="383"/>
      <c r="W5" s="383"/>
      <c r="X5" s="125"/>
      <c r="Y5" s="125"/>
      <c r="Z5" s="125"/>
      <c r="AA5" s="125"/>
      <c r="AB5" s="125"/>
    </row>
    <row r="6" spans="1:48" ht="16.5" thickBot="1" x14ac:dyDescent="0.25">
      <c r="A6" s="125"/>
      <c r="B6" s="125"/>
      <c r="C6" s="379" t="s">
        <v>521</v>
      </c>
      <c r="D6" s="380"/>
      <c r="E6" s="381"/>
      <c r="F6" s="125"/>
      <c r="G6" s="125"/>
      <c r="H6" s="125"/>
      <c r="I6" s="125"/>
      <c r="J6" s="125"/>
      <c r="K6" s="125"/>
      <c r="L6" s="125"/>
      <c r="M6" s="243" t="s">
        <v>774</v>
      </c>
      <c r="N6" s="125"/>
      <c r="O6" s="382" t="s">
        <v>779</v>
      </c>
      <c r="P6" s="383"/>
      <c r="Q6" s="384"/>
      <c r="R6" s="125"/>
      <c r="S6" s="125"/>
      <c r="T6" s="413" t="s">
        <v>436</v>
      </c>
      <c r="U6" s="413"/>
      <c r="V6" s="125"/>
      <c r="W6" s="252" t="s">
        <v>773</v>
      </c>
      <c r="X6" s="125"/>
      <c r="Y6" s="125"/>
      <c r="Z6" s="125"/>
      <c r="AA6" s="125"/>
      <c r="AB6" s="125"/>
    </row>
    <row r="7" spans="1:48" ht="16.5" thickBot="1" x14ac:dyDescent="0.25">
      <c r="A7" s="125"/>
      <c r="B7" s="125"/>
      <c r="C7" s="125"/>
      <c r="D7" s="155" t="s">
        <v>769</v>
      </c>
      <c r="E7" s="163" t="s">
        <v>427</v>
      </c>
      <c r="F7" s="125"/>
      <c r="G7" s="125"/>
      <c r="H7" s="400" t="s">
        <v>871</v>
      </c>
      <c r="I7" s="400"/>
      <c r="J7" s="400"/>
      <c r="K7" s="400"/>
      <c r="L7" s="400"/>
      <c r="M7" s="400"/>
      <c r="N7" s="125"/>
      <c r="O7" s="372" t="s">
        <v>842</v>
      </c>
      <c r="P7" s="373"/>
      <c r="Q7" s="373"/>
      <c r="R7" s="125"/>
      <c r="S7" s="391" t="s">
        <v>840</v>
      </c>
      <c r="T7" s="392"/>
      <c r="U7" s="392"/>
      <c r="V7" s="392"/>
      <c r="W7" s="392"/>
      <c r="X7" s="125"/>
      <c r="Y7" s="125"/>
      <c r="Z7" s="125"/>
      <c r="AA7" s="125"/>
      <c r="AB7" s="125"/>
    </row>
    <row r="8" spans="1:48" ht="16.5" thickBot="1" x14ac:dyDescent="0.25">
      <c r="A8" s="145" t="s">
        <v>644</v>
      </c>
      <c r="B8" s="125"/>
      <c r="C8" s="157" t="s">
        <v>635</v>
      </c>
      <c r="D8" s="156" t="s">
        <v>770</v>
      </c>
      <c r="E8" s="164" t="s">
        <v>498</v>
      </c>
      <c r="F8" s="125"/>
      <c r="G8" s="125"/>
      <c r="H8" s="157" t="s">
        <v>566</v>
      </c>
      <c r="I8" s="157" t="s">
        <v>635</v>
      </c>
      <c r="J8" s="145" t="s">
        <v>426</v>
      </c>
      <c r="K8" s="145" t="s">
        <v>427</v>
      </c>
      <c r="L8" s="414" t="s">
        <v>864</v>
      </c>
      <c r="M8" s="415"/>
      <c r="N8" s="125"/>
      <c r="O8" s="157" t="s">
        <v>635</v>
      </c>
      <c r="P8" s="145" t="s">
        <v>426</v>
      </c>
      <c r="Q8" s="145" t="s">
        <v>427</v>
      </c>
      <c r="R8" s="125"/>
      <c r="S8" s="157" t="s">
        <v>635</v>
      </c>
      <c r="T8" s="145" t="s">
        <v>426</v>
      </c>
      <c r="U8" s="145" t="s">
        <v>427</v>
      </c>
      <c r="V8" s="153" t="s">
        <v>637</v>
      </c>
      <c r="W8" s="153" t="s">
        <v>636</v>
      </c>
      <c r="X8" s="125"/>
      <c r="Y8" s="125"/>
      <c r="Z8" s="125"/>
      <c r="AA8" s="125"/>
      <c r="AB8" s="125"/>
    </row>
    <row r="9" spans="1:48" s="129" customFormat="1" x14ac:dyDescent="0.2">
      <c r="A9" s="214" t="s">
        <v>643</v>
      </c>
      <c r="B9" s="126"/>
      <c r="C9" s="126"/>
      <c r="D9" s="216">
        <v>0</v>
      </c>
      <c r="E9" s="234">
        <v>0</v>
      </c>
      <c r="F9" s="126"/>
      <c r="G9" s="128"/>
      <c r="H9" s="234">
        <v>0</v>
      </c>
      <c r="I9" s="126"/>
      <c r="J9" s="234">
        <v>1</v>
      </c>
      <c r="K9" s="234">
        <v>1</v>
      </c>
      <c r="L9" s="235"/>
      <c r="M9" s="235"/>
      <c r="N9" s="126"/>
      <c r="O9" s="126"/>
      <c r="P9" s="234">
        <v>1</v>
      </c>
      <c r="Q9" s="234">
        <v>1</v>
      </c>
      <c r="R9" s="126"/>
      <c r="S9" s="126"/>
      <c r="T9" s="234">
        <v>1</v>
      </c>
      <c r="U9" s="234">
        <v>1</v>
      </c>
      <c r="V9" s="126"/>
      <c r="W9" s="234">
        <v>1</v>
      </c>
      <c r="X9" s="126"/>
      <c r="Y9" s="126"/>
      <c r="Z9" s="126"/>
      <c r="AA9" s="126"/>
      <c r="AB9" s="126"/>
      <c r="AC9" s="151"/>
      <c r="AD9" s="151"/>
      <c r="AE9" s="151"/>
      <c r="AF9" s="151"/>
      <c r="AG9" s="151"/>
      <c r="AH9" s="151"/>
      <c r="AI9" s="151"/>
      <c r="AJ9" s="151"/>
      <c r="AK9" s="151"/>
      <c r="AL9" s="151"/>
      <c r="AM9" s="151"/>
      <c r="AN9" s="151"/>
      <c r="AO9" s="151"/>
      <c r="AP9" s="151"/>
      <c r="AQ9" s="151"/>
      <c r="AR9" s="151"/>
      <c r="AS9" s="151"/>
      <c r="AT9" s="151"/>
      <c r="AU9" s="151"/>
      <c r="AV9" s="151"/>
    </row>
    <row r="10" spans="1:48" s="226" customFormat="1" x14ac:dyDescent="0.2">
      <c r="A10" s="218" t="s">
        <v>641</v>
      </c>
      <c r="B10" s="219"/>
      <c r="C10" s="219"/>
      <c r="D10" s="220">
        <f>COUNT(D13:D37)</f>
        <v>2</v>
      </c>
      <c r="E10" s="220">
        <f>COUNT(E13:E37)</f>
        <v>2</v>
      </c>
      <c r="F10" s="219"/>
      <c r="G10" s="222"/>
      <c r="H10" s="220">
        <f>COUNT(H13:H37)</f>
        <v>1</v>
      </c>
      <c r="I10" s="219"/>
      <c r="J10" s="220">
        <f>COUNT(J13:J37)</f>
        <v>1</v>
      </c>
      <c r="K10" s="220">
        <f>COUNT(K13:K37)</f>
        <v>1</v>
      </c>
      <c r="L10" s="220"/>
      <c r="M10" s="220"/>
      <c r="N10" s="219"/>
      <c r="O10" s="219"/>
      <c r="P10" s="220">
        <f>COUNT(P13:P37)</f>
        <v>1</v>
      </c>
      <c r="Q10" s="220">
        <f>COUNT(Q13:Q37)</f>
        <v>1</v>
      </c>
      <c r="R10" s="219"/>
      <c r="S10" s="219"/>
      <c r="T10" s="220">
        <f>COUNT(T13:T37)</f>
        <v>1</v>
      </c>
      <c r="U10" s="220">
        <f>COUNT(U13:U37)</f>
        <v>1</v>
      </c>
      <c r="V10" s="219"/>
      <c r="W10" s="220">
        <f>COUNT(W13:W37)</f>
        <v>2</v>
      </c>
      <c r="X10" s="219"/>
      <c r="Y10" s="219"/>
      <c r="Z10" s="219"/>
      <c r="AA10" s="219"/>
      <c r="AB10" s="219"/>
      <c r="AC10" s="225"/>
      <c r="AD10" s="225"/>
      <c r="AE10" s="225"/>
      <c r="AF10" s="225"/>
      <c r="AG10" s="225"/>
      <c r="AH10" s="225"/>
      <c r="AI10" s="225"/>
      <c r="AJ10" s="225"/>
      <c r="AK10" s="225"/>
      <c r="AL10" s="225"/>
      <c r="AM10" s="225"/>
      <c r="AN10" s="225"/>
      <c r="AO10" s="225"/>
      <c r="AP10" s="225"/>
      <c r="AQ10" s="225"/>
      <c r="AR10" s="225"/>
      <c r="AS10" s="225"/>
      <c r="AT10" s="225"/>
      <c r="AU10" s="225"/>
      <c r="AV10" s="225"/>
    </row>
    <row r="11" spans="1:48" s="232" customFormat="1" x14ac:dyDescent="0.2">
      <c r="A11" s="221" t="s">
        <v>642</v>
      </c>
      <c r="B11" s="230"/>
      <c r="C11" s="376" t="s">
        <v>914</v>
      </c>
      <c r="D11" s="376"/>
      <c r="E11" s="376"/>
      <c r="F11" s="230"/>
      <c r="G11" s="230"/>
      <c r="H11" s="376" t="s">
        <v>256</v>
      </c>
      <c r="I11" s="376"/>
      <c r="J11" s="376" t="s">
        <v>915</v>
      </c>
      <c r="K11" s="376"/>
      <c r="L11" s="274"/>
      <c r="M11" s="274"/>
      <c r="N11" s="230"/>
      <c r="O11" s="376" t="s">
        <v>916</v>
      </c>
      <c r="P11" s="376"/>
      <c r="Q11" s="376"/>
      <c r="R11" s="230"/>
      <c r="S11" s="376" t="s">
        <v>917</v>
      </c>
      <c r="T11" s="376"/>
      <c r="U11" s="376"/>
      <c r="V11" s="279" t="s">
        <v>679</v>
      </c>
      <c r="W11" s="229"/>
      <c r="X11" s="229"/>
      <c r="Y11" s="125"/>
      <c r="Z11" s="125"/>
      <c r="AA11" s="125"/>
      <c r="AB11" s="125"/>
      <c r="AC11" s="231"/>
      <c r="AD11" s="231"/>
      <c r="AE11" s="231"/>
      <c r="AF11" s="231"/>
      <c r="AG11" s="231"/>
      <c r="AH11" s="231"/>
      <c r="AI11" s="231"/>
      <c r="AJ11" s="231"/>
      <c r="AK11" s="231"/>
      <c r="AL11" s="231"/>
      <c r="AM11" s="231"/>
      <c r="AN11" s="231"/>
      <c r="AO11" s="231"/>
      <c r="AP11" s="231"/>
      <c r="AQ11" s="231"/>
      <c r="AR11" s="231"/>
      <c r="AS11" s="231"/>
      <c r="AT11" s="231"/>
      <c r="AU11" s="231"/>
      <c r="AV11" s="231"/>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634</v>
      </c>
      <c r="W12" s="130" t="s">
        <v>454</v>
      </c>
      <c r="X12" s="125"/>
      <c r="Y12" s="125"/>
      <c r="Z12" s="125"/>
      <c r="AA12" s="125"/>
      <c r="AB12" s="125"/>
    </row>
    <row r="13" spans="1:48" x14ac:dyDescent="0.2">
      <c r="A13" s="130">
        <v>1</v>
      </c>
      <c r="B13" s="125"/>
      <c r="C13" s="160">
        <v>0</v>
      </c>
      <c r="D13" s="146">
        <v>0</v>
      </c>
      <c r="E13" s="133">
        <v>0</v>
      </c>
      <c r="F13" s="125"/>
      <c r="G13" s="132">
        <v>1</v>
      </c>
      <c r="H13" s="146">
        <v>6</v>
      </c>
      <c r="I13" s="160">
        <v>0</v>
      </c>
      <c r="J13" s="133">
        <v>5</v>
      </c>
      <c r="K13" s="133">
        <v>0.5</v>
      </c>
      <c r="L13" s="220"/>
      <c r="M13" s="220"/>
      <c r="N13" s="125"/>
      <c r="O13" s="160">
        <v>0</v>
      </c>
      <c r="P13" s="133">
        <v>180</v>
      </c>
      <c r="Q13" s="133">
        <v>18</v>
      </c>
      <c r="R13" s="125"/>
      <c r="S13" s="160">
        <v>0</v>
      </c>
      <c r="T13" s="133">
        <v>20</v>
      </c>
      <c r="U13" s="133">
        <v>2</v>
      </c>
      <c r="V13" s="176">
        <v>1</v>
      </c>
      <c r="W13" s="133">
        <v>0.5</v>
      </c>
      <c r="X13" s="125"/>
      <c r="Y13" s="125"/>
      <c r="Z13" s="125"/>
      <c r="AA13" s="125"/>
      <c r="AB13" s="125"/>
    </row>
    <row r="14" spans="1:48" x14ac:dyDescent="0.2">
      <c r="A14" s="130">
        <v>2</v>
      </c>
      <c r="B14" s="125"/>
      <c r="C14" s="160">
        <v>2</v>
      </c>
      <c r="D14" s="161">
        <v>1</v>
      </c>
      <c r="E14" s="162">
        <v>0</v>
      </c>
      <c r="F14" s="125"/>
      <c r="G14" s="125"/>
      <c r="H14" s="125"/>
      <c r="I14" s="160"/>
      <c r="J14" s="162"/>
      <c r="K14" s="162"/>
      <c r="L14" s="220"/>
      <c r="M14" s="220"/>
      <c r="N14" s="125"/>
      <c r="O14" s="160"/>
      <c r="P14" s="162"/>
      <c r="Q14" s="162"/>
      <c r="R14" s="125"/>
      <c r="S14" s="160"/>
      <c r="T14" s="162"/>
      <c r="U14" s="162"/>
      <c r="V14" s="176">
        <v>15</v>
      </c>
      <c r="W14" s="143">
        <v>1</v>
      </c>
      <c r="X14" s="125"/>
      <c r="Y14" s="125"/>
      <c r="Z14" s="125"/>
      <c r="AA14" s="125"/>
      <c r="AB14" s="125"/>
    </row>
    <row r="15" spans="1:48" x14ac:dyDescent="0.2">
      <c r="A15" s="130">
        <v>3</v>
      </c>
      <c r="B15" s="125"/>
      <c r="C15" s="160"/>
      <c r="D15" s="146"/>
      <c r="E15" s="133"/>
      <c r="F15" s="125"/>
      <c r="G15" s="125"/>
      <c r="H15" s="125"/>
      <c r="I15" s="160"/>
      <c r="J15" s="133"/>
      <c r="K15" s="133"/>
      <c r="L15" s="220"/>
      <c r="M15" s="220"/>
      <c r="N15" s="125"/>
      <c r="O15" s="160"/>
      <c r="P15" s="133"/>
      <c r="Q15" s="133"/>
      <c r="R15" s="125"/>
      <c r="S15" s="160"/>
      <c r="T15" s="133"/>
      <c r="U15" s="133"/>
      <c r="V15" s="176"/>
      <c r="W15" s="133"/>
      <c r="X15" s="125"/>
      <c r="Y15" s="125"/>
      <c r="Z15" s="125"/>
      <c r="AA15" s="125"/>
      <c r="AB15" s="125"/>
    </row>
    <row r="16" spans="1:48" x14ac:dyDescent="0.2">
      <c r="A16" s="130">
        <v>4</v>
      </c>
      <c r="B16" s="125"/>
      <c r="C16" s="160"/>
      <c r="D16" s="161"/>
      <c r="E16" s="162"/>
      <c r="F16" s="125"/>
      <c r="G16" s="125"/>
      <c r="H16" s="125"/>
      <c r="I16" s="160"/>
      <c r="J16" s="162"/>
      <c r="K16" s="162"/>
      <c r="L16" s="220"/>
      <c r="M16" s="220"/>
      <c r="N16" s="125"/>
      <c r="O16" s="160"/>
      <c r="P16" s="162"/>
      <c r="Q16" s="162"/>
      <c r="R16" s="125"/>
      <c r="S16" s="160"/>
      <c r="T16" s="162"/>
      <c r="U16" s="162"/>
      <c r="V16" s="176"/>
      <c r="W16" s="143"/>
      <c r="X16" s="125"/>
      <c r="Y16" s="125"/>
      <c r="Z16" s="125"/>
      <c r="AA16" s="125"/>
      <c r="AB16" s="125"/>
    </row>
    <row r="17" spans="1:28" x14ac:dyDescent="0.2">
      <c r="A17" s="130">
        <v>5</v>
      </c>
      <c r="B17" s="125"/>
      <c r="C17" s="160"/>
      <c r="D17" s="146"/>
      <c r="E17" s="133"/>
      <c r="F17" s="125"/>
      <c r="G17" s="125"/>
      <c r="H17" s="125"/>
      <c r="I17" s="160"/>
      <c r="J17" s="133"/>
      <c r="K17" s="133"/>
      <c r="L17" s="220"/>
      <c r="M17" s="220"/>
      <c r="N17" s="125"/>
      <c r="O17" s="160"/>
      <c r="P17" s="133"/>
      <c r="Q17" s="133"/>
      <c r="R17" s="125"/>
      <c r="S17" s="160"/>
      <c r="T17" s="133"/>
      <c r="U17" s="133"/>
      <c r="V17" s="176"/>
      <c r="W17" s="133"/>
      <c r="X17" s="125"/>
      <c r="Y17" s="125"/>
      <c r="Z17" s="125"/>
      <c r="AA17" s="125"/>
      <c r="AB17" s="125"/>
    </row>
    <row r="18" spans="1:28" x14ac:dyDescent="0.2">
      <c r="A18" s="130">
        <v>6</v>
      </c>
      <c r="B18" s="125"/>
      <c r="C18" s="160"/>
      <c r="D18" s="161"/>
      <c r="E18" s="162"/>
      <c r="F18" s="125"/>
      <c r="G18" s="125"/>
      <c r="H18" s="125"/>
      <c r="I18" s="160"/>
      <c r="J18" s="162"/>
      <c r="K18" s="162"/>
      <c r="L18" s="220"/>
      <c r="M18" s="220"/>
      <c r="N18" s="125"/>
      <c r="O18" s="160"/>
      <c r="P18" s="162"/>
      <c r="Q18" s="162"/>
      <c r="R18" s="125"/>
      <c r="S18" s="160"/>
      <c r="T18" s="162"/>
      <c r="U18" s="162"/>
      <c r="V18" s="176"/>
      <c r="W18" s="143"/>
      <c r="X18" s="125"/>
      <c r="Y18" s="125"/>
      <c r="Z18" s="125"/>
      <c r="AA18" s="125"/>
      <c r="AB18" s="125"/>
    </row>
    <row r="19" spans="1:28" x14ac:dyDescent="0.2">
      <c r="A19" s="130">
        <v>7</v>
      </c>
      <c r="B19" s="125"/>
      <c r="C19" s="160"/>
      <c r="D19" s="146"/>
      <c r="E19" s="133"/>
      <c r="F19" s="125"/>
      <c r="G19" s="125"/>
      <c r="H19" s="125"/>
      <c r="I19" s="160"/>
      <c r="J19" s="133"/>
      <c r="K19" s="133"/>
      <c r="L19" s="220"/>
      <c r="M19" s="220"/>
      <c r="N19" s="125"/>
      <c r="O19" s="160"/>
      <c r="P19" s="133"/>
      <c r="Q19" s="133"/>
      <c r="R19" s="125"/>
      <c r="S19" s="160"/>
      <c r="T19" s="133"/>
      <c r="U19" s="133"/>
      <c r="V19" s="176"/>
      <c r="W19" s="133"/>
      <c r="X19" s="125"/>
      <c r="Y19" s="125"/>
      <c r="Z19" s="125"/>
      <c r="AA19" s="125"/>
      <c r="AB19" s="125"/>
    </row>
    <row r="20" spans="1:28" x14ac:dyDescent="0.2">
      <c r="A20" s="130">
        <v>8</v>
      </c>
      <c r="B20" s="125"/>
      <c r="C20" s="160"/>
      <c r="D20" s="161"/>
      <c r="E20" s="162"/>
      <c r="F20" s="125"/>
      <c r="G20" s="125"/>
      <c r="H20" s="125"/>
      <c r="I20" s="160"/>
      <c r="J20" s="162"/>
      <c r="K20" s="162"/>
      <c r="L20" s="220"/>
      <c r="M20" s="220"/>
      <c r="N20" s="125"/>
      <c r="O20" s="160"/>
      <c r="P20" s="162"/>
      <c r="Q20" s="162"/>
      <c r="R20" s="125"/>
      <c r="S20" s="160"/>
      <c r="T20" s="162"/>
      <c r="U20" s="162"/>
      <c r="V20" s="176"/>
      <c r="W20" s="143"/>
      <c r="X20" s="125"/>
      <c r="Y20" s="125"/>
      <c r="Z20" s="125"/>
      <c r="AA20" s="125"/>
      <c r="AB20" s="125"/>
    </row>
    <row r="21" spans="1:28" x14ac:dyDescent="0.2">
      <c r="A21" s="130">
        <v>9</v>
      </c>
      <c r="B21" s="125"/>
      <c r="C21" s="160"/>
      <c r="D21" s="146"/>
      <c r="E21" s="133"/>
      <c r="F21" s="125"/>
      <c r="G21" s="125"/>
      <c r="H21" s="125"/>
      <c r="I21" s="160"/>
      <c r="J21" s="133"/>
      <c r="K21" s="133"/>
      <c r="L21" s="220"/>
      <c r="M21" s="220"/>
      <c r="N21" s="125"/>
      <c r="O21" s="160"/>
      <c r="P21" s="133"/>
      <c r="Q21" s="133"/>
      <c r="R21" s="125"/>
      <c r="S21" s="160"/>
      <c r="T21" s="133"/>
      <c r="U21" s="133"/>
      <c r="V21" s="176"/>
      <c r="W21" s="133"/>
      <c r="X21" s="125"/>
      <c r="Y21" s="125"/>
      <c r="Z21" s="125"/>
      <c r="AA21" s="125"/>
      <c r="AB21" s="125"/>
    </row>
    <row r="22" spans="1:28" x14ac:dyDescent="0.2">
      <c r="A22" s="130">
        <v>10</v>
      </c>
      <c r="B22" s="125"/>
      <c r="C22" s="160"/>
      <c r="D22" s="161"/>
      <c r="E22" s="162"/>
      <c r="F22" s="125"/>
      <c r="G22" s="125"/>
      <c r="H22" s="125"/>
      <c r="I22" s="160"/>
      <c r="J22" s="162"/>
      <c r="K22" s="162"/>
      <c r="L22" s="220"/>
      <c r="M22" s="220"/>
      <c r="N22" s="125"/>
      <c r="O22" s="160"/>
      <c r="P22" s="162"/>
      <c r="Q22" s="162"/>
      <c r="R22" s="125"/>
      <c r="S22" s="160"/>
      <c r="T22" s="162"/>
      <c r="U22" s="162"/>
      <c r="V22" s="176"/>
      <c r="W22" s="143"/>
      <c r="X22" s="125"/>
      <c r="Y22" s="125"/>
      <c r="Z22" s="125"/>
      <c r="AA22" s="125"/>
      <c r="AB22" s="125"/>
    </row>
    <row r="23" spans="1:28" x14ac:dyDescent="0.2">
      <c r="A23" s="130">
        <v>11</v>
      </c>
      <c r="B23" s="125"/>
      <c r="C23" s="160"/>
      <c r="D23" s="146"/>
      <c r="E23" s="133"/>
      <c r="F23" s="125"/>
      <c r="G23" s="125"/>
      <c r="H23" s="125"/>
      <c r="I23" s="160"/>
      <c r="J23" s="133"/>
      <c r="K23" s="133"/>
      <c r="L23" s="220"/>
      <c r="M23" s="220"/>
      <c r="N23" s="125"/>
      <c r="O23" s="160"/>
      <c r="P23" s="133"/>
      <c r="Q23" s="133"/>
      <c r="R23" s="125"/>
      <c r="S23" s="160"/>
      <c r="T23" s="133"/>
      <c r="U23" s="133"/>
      <c r="V23" s="176"/>
      <c r="W23" s="133"/>
      <c r="X23" s="125"/>
      <c r="Y23" s="125"/>
      <c r="Z23" s="125"/>
      <c r="AA23" s="125"/>
      <c r="AB23" s="125"/>
    </row>
    <row r="24" spans="1:28" x14ac:dyDescent="0.2">
      <c r="A24" s="130">
        <v>12</v>
      </c>
      <c r="B24" s="125"/>
      <c r="C24" s="160"/>
      <c r="D24" s="161"/>
      <c r="E24" s="162"/>
      <c r="F24" s="125"/>
      <c r="G24" s="125"/>
      <c r="H24" s="125"/>
      <c r="I24" s="160"/>
      <c r="J24" s="162"/>
      <c r="K24" s="162"/>
      <c r="L24" s="220"/>
      <c r="M24" s="220"/>
      <c r="N24" s="125"/>
      <c r="O24" s="160"/>
      <c r="P24" s="162"/>
      <c r="Q24" s="162"/>
      <c r="R24" s="125"/>
      <c r="S24" s="160"/>
      <c r="T24" s="162"/>
      <c r="U24" s="162"/>
      <c r="V24" s="176"/>
      <c r="W24" s="143"/>
      <c r="X24" s="125"/>
      <c r="Y24" s="125"/>
      <c r="Z24" s="125"/>
      <c r="AA24" s="125"/>
      <c r="AB24" s="125"/>
    </row>
    <row r="25" spans="1:28" x14ac:dyDescent="0.2">
      <c r="A25" s="130">
        <v>13</v>
      </c>
      <c r="B25" s="125"/>
      <c r="C25" s="160"/>
      <c r="D25" s="146"/>
      <c r="E25" s="133"/>
      <c r="F25" s="125"/>
      <c r="G25" s="125"/>
      <c r="H25" s="125"/>
      <c r="I25" s="160"/>
      <c r="J25" s="133"/>
      <c r="K25" s="133"/>
      <c r="L25" s="220"/>
      <c r="M25" s="220"/>
      <c r="N25" s="125"/>
      <c r="O25" s="160"/>
      <c r="P25" s="133"/>
      <c r="Q25" s="133"/>
      <c r="R25" s="125"/>
      <c r="S25" s="160"/>
      <c r="T25" s="133"/>
      <c r="U25" s="133"/>
      <c r="V25" s="176"/>
      <c r="W25" s="133"/>
      <c r="X25" s="125"/>
      <c r="Y25" s="125"/>
      <c r="Z25" s="125"/>
      <c r="AA25" s="125"/>
      <c r="AB25" s="125"/>
    </row>
    <row r="26" spans="1:28" x14ac:dyDescent="0.2">
      <c r="A26" s="130">
        <v>14</v>
      </c>
      <c r="B26" s="125"/>
      <c r="C26" s="160"/>
      <c r="D26" s="161"/>
      <c r="E26" s="162"/>
      <c r="F26" s="125"/>
      <c r="G26" s="125"/>
      <c r="H26" s="125"/>
      <c r="I26" s="160"/>
      <c r="J26" s="162"/>
      <c r="K26" s="162"/>
      <c r="L26" s="220"/>
      <c r="M26" s="220"/>
      <c r="N26" s="125"/>
      <c r="O26" s="160"/>
      <c r="P26" s="162"/>
      <c r="Q26" s="162"/>
      <c r="R26" s="125"/>
      <c r="S26" s="160"/>
      <c r="T26" s="162"/>
      <c r="U26" s="162"/>
      <c r="V26" s="176"/>
      <c r="W26" s="143"/>
      <c r="X26" s="125"/>
      <c r="Y26" s="125"/>
      <c r="Z26" s="125"/>
      <c r="AA26" s="125"/>
      <c r="AB26" s="125"/>
    </row>
    <row r="27" spans="1:28" x14ac:dyDescent="0.2">
      <c r="A27" s="130">
        <v>15</v>
      </c>
      <c r="B27" s="125"/>
      <c r="C27" s="160"/>
      <c r="D27" s="146"/>
      <c r="E27" s="133"/>
      <c r="F27" s="125"/>
      <c r="G27" s="125"/>
      <c r="H27" s="125"/>
      <c r="I27" s="160"/>
      <c r="J27" s="133"/>
      <c r="K27" s="133"/>
      <c r="L27" s="220"/>
      <c r="M27" s="220"/>
      <c r="N27" s="125"/>
      <c r="O27" s="160"/>
      <c r="P27" s="133"/>
      <c r="Q27" s="133"/>
      <c r="R27" s="125"/>
      <c r="S27" s="160"/>
      <c r="T27" s="133"/>
      <c r="U27" s="133"/>
      <c r="V27" s="176"/>
      <c r="W27" s="133"/>
      <c r="X27" s="125"/>
      <c r="Y27" s="125"/>
      <c r="Z27" s="125"/>
      <c r="AA27" s="125"/>
      <c r="AB27" s="125"/>
    </row>
    <row r="28" spans="1:28" x14ac:dyDescent="0.2">
      <c r="A28" s="130">
        <v>16</v>
      </c>
      <c r="B28" s="125"/>
      <c r="C28" s="160"/>
      <c r="D28" s="161"/>
      <c r="E28" s="162"/>
      <c r="F28" s="125"/>
      <c r="G28" s="125"/>
      <c r="H28" s="125"/>
      <c r="I28" s="160"/>
      <c r="J28" s="162"/>
      <c r="K28" s="162"/>
      <c r="L28" s="220"/>
      <c r="M28" s="220"/>
      <c r="N28" s="125"/>
      <c r="O28" s="160"/>
      <c r="P28" s="162"/>
      <c r="Q28" s="162"/>
      <c r="R28" s="125"/>
      <c r="S28" s="160"/>
      <c r="T28" s="162"/>
      <c r="U28" s="162"/>
      <c r="V28" s="176"/>
      <c r="W28" s="143"/>
      <c r="X28" s="125"/>
      <c r="Y28" s="125"/>
      <c r="Z28" s="125"/>
      <c r="AA28" s="125"/>
      <c r="AB28" s="125"/>
    </row>
    <row r="29" spans="1:28" x14ac:dyDescent="0.2">
      <c r="A29" s="130">
        <v>17</v>
      </c>
      <c r="B29" s="125"/>
      <c r="C29" s="160"/>
      <c r="D29" s="146"/>
      <c r="E29" s="133"/>
      <c r="F29" s="125"/>
      <c r="G29" s="125"/>
      <c r="H29" s="125"/>
      <c r="I29" s="160"/>
      <c r="J29" s="133"/>
      <c r="K29" s="133"/>
      <c r="L29" s="220"/>
      <c r="M29" s="220"/>
      <c r="N29" s="125"/>
      <c r="O29" s="160"/>
      <c r="P29" s="133"/>
      <c r="Q29" s="133"/>
      <c r="R29" s="125"/>
      <c r="S29" s="160"/>
      <c r="T29" s="133"/>
      <c r="U29" s="133"/>
      <c r="V29" s="176"/>
      <c r="W29" s="133"/>
      <c r="X29" s="125"/>
      <c r="Y29" s="125"/>
      <c r="Z29" s="125"/>
      <c r="AA29" s="125"/>
      <c r="AB29" s="125"/>
    </row>
    <row r="30" spans="1:28" x14ac:dyDescent="0.2">
      <c r="A30" s="130">
        <v>18</v>
      </c>
      <c r="B30" s="125"/>
      <c r="C30" s="160"/>
      <c r="D30" s="161"/>
      <c r="E30" s="162"/>
      <c r="F30" s="125"/>
      <c r="G30" s="125"/>
      <c r="H30" s="125"/>
      <c r="I30" s="160"/>
      <c r="J30" s="162"/>
      <c r="K30" s="162"/>
      <c r="L30" s="220"/>
      <c r="M30" s="220"/>
      <c r="N30" s="125"/>
      <c r="O30" s="160"/>
      <c r="P30" s="162"/>
      <c r="Q30" s="162"/>
      <c r="R30" s="125"/>
      <c r="S30" s="160"/>
      <c r="T30" s="162"/>
      <c r="U30" s="162"/>
      <c r="V30" s="176"/>
      <c r="W30" s="143"/>
      <c r="X30" s="125"/>
      <c r="Y30" s="125"/>
      <c r="Z30" s="125"/>
      <c r="AA30" s="125"/>
      <c r="AB30" s="125"/>
    </row>
    <row r="31" spans="1:28" x14ac:dyDescent="0.2">
      <c r="A31" s="130">
        <v>19</v>
      </c>
      <c r="B31" s="125"/>
      <c r="C31" s="160"/>
      <c r="D31" s="146"/>
      <c r="E31" s="133"/>
      <c r="F31" s="125"/>
      <c r="G31" s="125"/>
      <c r="H31" s="125"/>
      <c r="I31" s="160"/>
      <c r="J31" s="133"/>
      <c r="K31" s="133"/>
      <c r="L31" s="220"/>
      <c r="M31" s="220"/>
      <c r="N31" s="125"/>
      <c r="O31" s="160"/>
      <c r="P31" s="133"/>
      <c r="Q31" s="133"/>
      <c r="R31" s="125"/>
      <c r="S31" s="160"/>
      <c r="T31" s="133"/>
      <c r="U31" s="133"/>
      <c r="V31" s="176"/>
      <c r="W31" s="133"/>
      <c r="X31" s="125"/>
      <c r="Y31" s="125"/>
      <c r="Z31" s="125"/>
      <c r="AA31" s="125"/>
      <c r="AB31" s="125"/>
    </row>
    <row r="32" spans="1:28" x14ac:dyDescent="0.2">
      <c r="A32" s="130">
        <v>20</v>
      </c>
      <c r="B32" s="125"/>
      <c r="C32" s="160"/>
      <c r="D32" s="161"/>
      <c r="E32" s="162"/>
      <c r="F32" s="125"/>
      <c r="G32" s="125"/>
      <c r="H32" s="125"/>
      <c r="I32" s="160"/>
      <c r="J32" s="162"/>
      <c r="K32" s="162"/>
      <c r="L32" s="220"/>
      <c r="M32" s="220"/>
      <c r="N32" s="125"/>
      <c r="O32" s="160"/>
      <c r="P32" s="162"/>
      <c r="Q32" s="162"/>
      <c r="R32" s="125"/>
      <c r="S32" s="160"/>
      <c r="T32" s="162"/>
      <c r="U32" s="162"/>
      <c r="V32" s="176"/>
      <c r="W32" s="143"/>
      <c r="X32" s="125"/>
      <c r="Y32" s="125"/>
      <c r="Z32" s="125"/>
      <c r="AA32" s="125"/>
      <c r="AB32" s="125"/>
    </row>
    <row r="33" spans="1:28" x14ac:dyDescent="0.2">
      <c r="A33" s="130">
        <v>21</v>
      </c>
      <c r="B33" s="125"/>
      <c r="C33" s="160"/>
      <c r="D33" s="146"/>
      <c r="E33" s="133"/>
      <c r="F33" s="125"/>
      <c r="G33" s="125"/>
      <c r="H33" s="125"/>
      <c r="I33" s="160"/>
      <c r="J33" s="133"/>
      <c r="K33" s="133"/>
      <c r="L33" s="220"/>
      <c r="M33" s="220"/>
      <c r="N33" s="125"/>
      <c r="O33" s="160"/>
      <c r="P33" s="133"/>
      <c r="Q33" s="133"/>
      <c r="R33" s="125"/>
      <c r="S33" s="160"/>
      <c r="T33" s="133"/>
      <c r="U33" s="133"/>
      <c r="V33" s="176"/>
      <c r="W33" s="133"/>
      <c r="X33" s="125"/>
      <c r="Y33" s="125"/>
      <c r="Z33" s="125"/>
      <c r="AA33" s="125"/>
      <c r="AB33" s="125"/>
    </row>
    <row r="34" spans="1:28" x14ac:dyDescent="0.2">
      <c r="A34" s="130">
        <v>22</v>
      </c>
      <c r="B34" s="125"/>
      <c r="C34" s="160"/>
      <c r="D34" s="161"/>
      <c r="E34" s="162"/>
      <c r="F34" s="125"/>
      <c r="G34" s="125"/>
      <c r="H34" s="125"/>
      <c r="I34" s="160"/>
      <c r="J34" s="162"/>
      <c r="K34" s="162"/>
      <c r="L34" s="220"/>
      <c r="M34" s="220"/>
      <c r="N34" s="125"/>
      <c r="O34" s="160"/>
      <c r="P34" s="162"/>
      <c r="Q34" s="162"/>
      <c r="R34" s="125"/>
      <c r="S34" s="160"/>
      <c r="T34" s="162"/>
      <c r="U34" s="162"/>
      <c r="V34" s="176"/>
      <c r="W34" s="143"/>
      <c r="X34" s="125"/>
      <c r="Y34" s="125"/>
      <c r="Z34" s="125"/>
      <c r="AA34" s="125"/>
      <c r="AB34" s="125"/>
    </row>
    <row r="35" spans="1:28" x14ac:dyDescent="0.2">
      <c r="A35" s="130">
        <v>23</v>
      </c>
      <c r="B35" s="125"/>
      <c r="C35" s="160"/>
      <c r="D35" s="146"/>
      <c r="E35" s="133"/>
      <c r="F35" s="125"/>
      <c r="G35" s="125"/>
      <c r="H35" s="125"/>
      <c r="I35" s="160"/>
      <c r="J35" s="133"/>
      <c r="K35" s="133"/>
      <c r="L35" s="220"/>
      <c r="M35" s="220"/>
      <c r="N35" s="125"/>
      <c r="O35" s="160"/>
      <c r="P35" s="133"/>
      <c r="Q35" s="133"/>
      <c r="R35" s="125"/>
      <c r="S35" s="160"/>
      <c r="T35" s="133"/>
      <c r="U35" s="133"/>
      <c r="V35" s="176"/>
      <c r="W35" s="133"/>
      <c r="X35" s="125"/>
      <c r="Y35" s="125"/>
      <c r="Z35" s="125"/>
      <c r="AA35" s="125"/>
      <c r="AB35" s="125"/>
    </row>
    <row r="36" spans="1:28" x14ac:dyDescent="0.2">
      <c r="A36" s="130">
        <v>24</v>
      </c>
      <c r="B36" s="125"/>
      <c r="C36" s="160"/>
      <c r="D36" s="161"/>
      <c r="E36" s="162"/>
      <c r="F36" s="125"/>
      <c r="G36" s="125"/>
      <c r="H36" s="125"/>
      <c r="I36" s="160"/>
      <c r="J36" s="162"/>
      <c r="K36" s="162"/>
      <c r="L36" s="220"/>
      <c r="M36" s="220"/>
      <c r="N36" s="125"/>
      <c r="O36" s="160"/>
      <c r="P36" s="162"/>
      <c r="Q36" s="162"/>
      <c r="R36" s="125"/>
      <c r="S36" s="160"/>
      <c r="T36" s="162"/>
      <c r="U36" s="162"/>
      <c r="V36" s="176"/>
      <c r="W36" s="143"/>
      <c r="X36" s="125"/>
      <c r="Y36" s="125"/>
      <c r="Z36" s="125"/>
      <c r="AA36" s="125"/>
      <c r="AB36" s="125"/>
    </row>
    <row r="37" spans="1:28" x14ac:dyDescent="0.2">
      <c r="A37" s="130">
        <v>25</v>
      </c>
      <c r="B37" s="125"/>
      <c r="C37" s="160"/>
      <c r="D37" s="146"/>
      <c r="E37" s="133"/>
      <c r="F37" s="125"/>
      <c r="G37" s="125"/>
      <c r="H37" s="125"/>
      <c r="I37" s="160"/>
      <c r="J37" s="133"/>
      <c r="K37" s="133"/>
      <c r="L37" s="220"/>
      <c r="M37" s="220"/>
      <c r="N37" s="125"/>
      <c r="O37" s="160"/>
      <c r="P37" s="133"/>
      <c r="Q37" s="133"/>
      <c r="R37" s="125"/>
      <c r="S37" s="160"/>
      <c r="T37" s="133"/>
      <c r="U37" s="133"/>
      <c r="V37" s="176"/>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9.28515625" style="158" customWidth="1"/>
    <col min="4" max="4" width="7.28515625" style="158" bestFit="1" customWidth="1"/>
    <col min="5" max="5" width="6.140625" style="158" bestFit="1" customWidth="1"/>
    <col min="6" max="6" width="6.42578125" style="158" bestFit="1" customWidth="1"/>
    <col min="7" max="7" width="12.85546875" style="158" bestFit="1" customWidth="1"/>
    <col min="8" max="8" width="1.7109375" style="127" customWidth="1"/>
    <col min="9" max="9" width="9" style="158" bestFit="1" customWidth="1"/>
    <col min="10" max="10" width="6.5703125" style="158" bestFit="1" customWidth="1"/>
    <col min="11" max="11" width="5" style="158" bestFit="1" customWidth="1"/>
    <col min="12" max="12" width="11.5703125" style="158" bestFit="1" customWidth="1"/>
    <col min="13" max="13" width="13.7109375" style="158" bestFit="1" customWidth="1"/>
    <col min="14" max="14" width="1.7109375" style="127" customWidth="1"/>
    <col min="15" max="15" width="9" style="158" bestFit="1" customWidth="1"/>
    <col min="16" max="16" width="6.5703125" style="158" bestFit="1" customWidth="1"/>
    <col min="17" max="17" width="5" style="158" bestFit="1" customWidth="1"/>
    <col min="18" max="18" width="11.5703125" style="158" bestFit="1" customWidth="1"/>
    <col min="19" max="19" width="12.7109375" style="158"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8" bestFit="1" customWidth="1"/>
    <col min="29" max="29" width="7.85546875" style="158" bestFit="1" customWidth="1"/>
    <col min="30" max="30" width="7.140625" style="158" bestFit="1" customWidth="1"/>
    <col min="31" max="31" width="9.42578125" style="158" customWidth="1"/>
    <col min="32" max="32" width="12.28515625" style="158" bestFit="1" customWidth="1"/>
    <col min="33" max="33" width="1.7109375" style="127" customWidth="1"/>
    <col min="34" max="34" width="11.5703125" style="158" bestFit="1" customWidth="1"/>
    <col min="35" max="35" width="7.85546875" style="158" bestFit="1" customWidth="1"/>
    <col min="36" max="36" width="7.140625" style="158" bestFit="1" customWidth="1"/>
    <col min="37" max="37" width="13.140625" style="158" customWidth="1"/>
    <col min="38" max="38" width="12.28515625" style="158" bestFit="1" customWidth="1"/>
    <col min="39" max="39" width="1.7109375" style="127" customWidth="1"/>
    <col min="40" max="16384" width="11.42578125" style="158"/>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39" t="s">
        <v>559</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79" t="s">
        <v>254</v>
      </c>
      <c r="D4" s="380"/>
      <c r="E4" s="380"/>
      <c r="F4" s="380"/>
      <c r="G4" s="381"/>
      <c r="H4" s="125"/>
      <c r="I4" s="379" t="s">
        <v>254</v>
      </c>
      <c r="J4" s="380"/>
      <c r="K4" s="380"/>
      <c r="L4" s="380"/>
      <c r="M4" s="381"/>
      <c r="N4" s="125"/>
      <c r="O4" s="379" t="s">
        <v>254</v>
      </c>
      <c r="P4" s="380"/>
      <c r="Q4" s="380"/>
      <c r="R4" s="380"/>
      <c r="S4" s="381"/>
      <c r="T4" s="125"/>
      <c r="U4" s="395" t="s">
        <v>254</v>
      </c>
      <c r="V4" s="389"/>
      <c r="W4" s="389"/>
      <c r="X4" s="389"/>
      <c r="Y4" s="389"/>
      <c r="Z4" s="396"/>
      <c r="AA4" s="125"/>
      <c r="AB4" s="382" t="s">
        <v>254</v>
      </c>
      <c r="AC4" s="383"/>
      <c r="AD4" s="383"/>
      <c r="AE4" s="383"/>
      <c r="AF4" s="384"/>
      <c r="AG4" s="125"/>
      <c r="AH4" s="379" t="s">
        <v>254</v>
      </c>
      <c r="AI4" s="380"/>
      <c r="AJ4" s="380"/>
      <c r="AK4" s="380"/>
      <c r="AL4" s="381"/>
      <c r="AM4" s="125"/>
    </row>
    <row r="5" spans="1:39" ht="16.5" thickBot="1" x14ac:dyDescent="0.25">
      <c r="A5" s="135" t="s">
        <v>445</v>
      </c>
      <c r="B5" s="125"/>
      <c r="C5" s="379" t="s">
        <v>513</v>
      </c>
      <c r="D5" s="380"/>
      <c r="E5" s="380"/>
      <c r="F5" s="380"/>
      <c r="G5" s="381"/>
      <c r="H5" s="125"/>
      <c r="I5" s="379" t="s">
        <v>512</v>
      </c>
      <c r="J5" s="380"/>
      <c r="K5" s="380"/>
      <c r="L5" s="380"/>
      <c r="M5" s="381"/>
      <c r="N5" s="125"/>
      <c r="O5" s="379" t="s">
        <v>511</v>
      </c>
      <c r="P5" s="380"/>
      <c r="Q5" s="380"/>
      <c r="R5" s="380"/>
      <c r="S5" s="381"/>
      <c r="T5" s="125"/>
      <c r="U5" s="399" t="s">
        <v>780</v>
      </c>
      <c r="V5" s="389"/>
      <c r="W5" s="389"/>
      <c r="X5" s="389"/>
      <c r="Y5" s="389"/>
      <c r="Z5" s="396"/>
      <c r="AA5" s="125"/>
      <c r="AB5" s="382" t="s">
        <v>620</v>
      </c>
      <c r="AC5" s="383"/>
      <c r="AD5" s="383"/>
      <c r="AE5" s="383"/>
      <c r="AF5" s="384"/>
      <c r="AG5" s="125"/>
      <c r="AH5" s="379" t="s">
        <v>510</v>
      </c>
      <c r="AI5" s="380"/>
      <c r="AJ5" s="380"/>
      <c r="AK5" s="380"/>
      <c r="AL5" s="381"/>
      <c r="AM5" s="125"/>
    </row>
    <row r="6" spans="1:39" ht="16.5" thickBot="1" x14ac:dyDescent="0.25">
      <c r="A6" s="125"/>
      <c r="B6" s="125"/>
      <c r="C6" s="125"/>
      <c r="D6" s="395" t="s">
        <v>633</v>
      </c>
      <c r="E6" s="396"/>
      <c r="F6" s="125"/>
      <c r="G6" s="243" t="s">
        <v>639</v>
      </c>
      <c r="H6" s="125"/>
      <c r="I6" s="125"/>
      <c r="J6" s="379" t="s">
        <v>441</v>
      </c>
      <c r="K6" s="381"/>
      <c r="L6" s="125"/>
      <c r="M6" s="245" t="s">
        <v>648</v>
      </c>
      <c r="N6" s="125"/>
      <c r="O6" s="125"/>
      <c r="P6" s="379" t="s">
        <v>441</v>
      </c>
      <c r="Q6" s="381"/>
      <c r="R6" s="125"/>
      <c r="S6" s="245" t="s">
        <v>648</v>
      </c>
      <c r="T6" s="125"/>
      <c r="U6" s="125"/>
      <c r="V6" s="213" t="s">
        <v>435</v>
      </c>
      <c r="W6" s="125"/>
      <c r="X6" s="398" t="s">
        <v>781</v>
      </c>
      <c r="Y6" s="416"/>
      <c r="Z6" s="125"/>
      <c r="AA6" s="125"/>
      <c r="AB6" s="125"/>
      <c r="AC6" s="395" t="s">
        <v>436</v>
      </c>
      <c r="AD6" s="396"/>
      <c r="AE6" s="125"/>
      <c r="AF6" s="248" t="s">
        <v>773</v>
      </c>
      <c r="AG6" s="125"/>
      <c r="AH6" s="125"/>
      <c r="AI6" s="395" t="s">
        <v>436</v>
      </c>
      <c r="AJ6" s="396"/>
      <c r="AK6" s="125"/>
      <c r="AL6" s="248" t="s">
        <v>773</v>
      </c>
      <c r="AM6" s="125"/>
    </row>
    <row r="7" spans="1:39" ht="16.5" thickBot="1" x14ac:dyDescent="0.25">
      <c r="A7" s="125"/>
      <c r="B7" s="125"/>
      <c r="C7" s="391" t="s">
        <v>845</v>
      </c>
      <c r="D7" s="392"/>
      <c r="E7" s="392"/>
      <c r="F7" s="392"/>
      <c r="G7" s="392"/>
      <c r="H7" s="125"/>
      <c r="I7" s="391" t="s">
        <v>222</v>
      </c>
      <c r="J7" s="392"/>
      <c r="K7" s="392"/>
      <c r="L7" s="392"/>
      <c r="M7" s="392"/>
      <c r="N7" s="125"/>
      <c r="O7" s="391" t="s">
        <v>220</v>
      </c>
      <c r="P7" s="392"/>
      <c r="Q7" s="392"/>
      <c r="R7" s="392"/>
      <c r="S7" s="392"/>
      <c r="T7" s="125"/>
      <c r="U7" s="391" t="s">
        <v>841</v>
      </c>
      <c r="V7" s="392"/>
      <c r="W7" s="392"/>
      <c r="X7" s="392"/>
      <c r="Y7" s="392"/>
      <c r="Z7" s="392"/>
      <c r="AA7" s="125"/>
      <c r="AB7" s="391" t="s">
        <v>843</v>
      </c>
      <c r="AC7" s="392"/>
      <c r="AD7" s="392"/>
      <c r="AE7" s="392"/>
      <c r="AF7" s="392"/>
      <c r="AG7" s="125"/>
      <c r="AH7" s="391" t="s">
        <v>844</v>
      </c>
      <c r="AI7" s="392"/>
      <c r="AJ7" s="392"/>
      <c r="AK7" s="392"/>
      <c r="AL7" s="392"/>
      <c r="AM7" s="125"/>
    </row>
    <row r="8" spans="1:39" ht="16.5" thickBot="1" x14ac:dyDescent="0.25">
      <c r="A8" s="145" t="s">
        <v>644</v>
      </c>
      <c r="B8" s="125"/>
      <c r="C8" s="145" t="s">
        <v>635</v>
      </c>
      <c r="D8" s="145" t="s">
        <v>426</v>
      </c>
      <c r="E8" s="145" t="s">
        <v>427</v>
      </c>
      <c r="F8" s="153" t="s">
        <v>637</v>
      </c>
      <c r="G8" s="153" t="s">
        <v>636</v>
      </c>
      <c r="H8" s="125"/>
      <c r="I8" s="145" t="s">
        <v>635</v>
      </c>
      <c r="J8" s="145" t="s">
        <v>426</v>
      </c>
      <c r="K8" s="145" t="s">
        <v>427</v>
      </c>
      <c r="L8" s="145" t="s">
        <v>635</v>
      </c>
      <c r="M8" s="145" t="s">
        <v>430</v>
      </c>
      <c r="N8" s="125"/>
      <c r="O8" s="145" t="s">
        <v>635</v>
      </c>
      <c r="P8" s="145" t="s">
        <v>426</v>
      </c>
      <c r="Q8" s="145" t="s">
        <v>427</v>
      </c>
      <c r="R8" s="145" t="s">
        <v>635</v>
      </c>
      <c r="S8" s="145" t="s">
        <v>430</v>
      </c>
      <c r="T8" s="125"/>
      <c r="U8" s="145" t="s">
        <v>635</v>
      </c>
      <c r="V8" s="145" t="s">
        <v>426</v>
      </c>
      <c r="W8" s="145" t="s">
        <v>635</v>
      </c>
      <c r="X8" s="145" t="s">
        <v>426</v>
      </c>
      <c r="Y8" s="153" t="s">
        <v>427</v>
      </c>
      <c r="Z8" s="145" t="s">
        <v>437</v>
      </c>
      <c r="AA8" s="125"/>
      <c r="AB8" s="145" t="s">
        <v>635</v>
      </c>
      <c r="AC8" s="145" t="s">
        <v>426</v>
      </c>
      <c r="AD8" s="145" t="s">
        <v>427</v>
      </c>
      <c r="AE8" s="153" t="s">
        <v>637</v>
      </c>
      <c r="AF8" s="153" t="s">
        <v>636</v>
      </c>
      <c r="AG8" s="125"/>
      <c r="AH8" s="145" t="s">
        <v>635</v>
      </c>
      <c r="AI8" s="145" t="s">
        <v>426</v>
      </c>
      <c r="AJ8" s="145" t="s">
        <v>427</v>
      </c>
      <c r="AK8" s="153" t="s">
        <v>637</v>
      </c>
      <c r="AL8" s="153" t="s">
        <v>636</v>
      </c>
      <c r="AM8" s="125"/>
    </row>
    <row r="9" spans="1:39" s="159" customFormat="1" x14ac:dyDescent="0.2">
      <c r="A9" s="214" t="s">
        <v>643</v>
      </c>
      <c r="B9" s="126"/>
      <c r="C9" s="126"/>
      <c r="D9" s="234">
        <v>1</v>
      </c>
      <c r="E9" s="234">
        <v>1</v>
      </c>
      <c r="F9" s="235"/>
      <c r="G9" s="234">
        <v>1</v>
      </c>
      <c r="H9" s="126"/>
      <c r="I9" s="126"/>
      <c r="J9" s="234">
        <v>1</v>
      </c>
      <c r="K9" s="234">
        <v>1</v>
      </c>
      <c r="L9" s="126"/>
      <c r="M9" s="234">
        <v>1</v>
      </c>
      <c r="N9" s="126"/>
      <c r="O9" s="126"/>
      <c r="P9" s="234">
        <v>1</v>
      </c>
      <c r="Q9" s="234">
        <v>1</v>
      </c>
      <c r="R9" s="126"/>
      <c r="S9" s="234">
        <v>1</v>
      </c>
      <c r="T9" s="126"/>
      <c r="U9" s="126"/>
      <c r="V9" s="234">
        <v>1</v>
      </c>
      <c r="W9" s="126"/>
      <c r="X9" s="234">
        <v>1</v>
      </c>
      <c r="Y9" s="234">
        <v>1</v>
      </c>
      <c r="Z9" s="234">
        <v>0</v>
      </c>
      <c r="AA9" s="126"/>
      <c r="AB9" s="126"/>
      <c r="AC9" s="234">
        <v>1</v>
      </c>
      <c r="AD9" s="234">
        <v>1</v>
      </c>
      <c r="AE9" s="235"/>
      <c r="AF9" s="234">
        <v>1</v>
      </c>
      <c r="AG9" s="126"/>
      <c r="AH9" s="126"/>
      <c r="AI9" s="234">
        <v>1</v>
      </c>
      <c r="AJ9" s="234">
        <v>1</v>
      </c>
      <c r="AK9" s="235"/>
      <c r="AL9" s="234">
        <v>1</v>
      </c>
      <c r="AM9" s="126"/>
    </row>
    <row r="10" spans="1:39" s="224" customFormat="1" x14ac:dyDescent="0.2">
      <c r="A10" s="218" t="s">
        <v>641</v>
      </c>
      <c r="B10" s="219"/>
      <c r="C10" s="219"/>
      <c r="D10" s="220">
        <f>COUNT(D13:D37)</f>
        <v>2</v>
      </c>
      <c r="E10" s="220">
        <f>COUNT(E13:E37)</f>
        <v>2</v>
      </c>
      <c r="F10" s="220"/>
      <c r="G10" s="220">
        <f>COUNT(G13:G37)</f>
        <v>2</v>
      </c>
      <c r="H10" s="219"/>
      <c r="I10" s="219"/>
      <c r="J10" s="220">
        <f>COUNT(J13:J37)</f>
        <v>2</v>
      </c>
      <c r="K10" s="220">
        <f>COUNT(K13:K37)</f>
        <v>2</v>
      </c>
      <c r="L10" s="219"/>
      <c r="M10" s="220">
        <f>COUNT(M13:M37)</f>
        <v>5</v>
      </c>
      <c r="N10" s="219"/>
      <c r="O10" s="219"/>
      <c r="P10" s="220">
        <f>COUNT(P13:P37)</f>
        <v>2</v>
      </c>
      <c r="Q10" s="220">
        <f>COUNT(Q13:Q37)</f>
        <v>2</v>
      </c>
      <c r="R10" s="219"/>
      <c r="S10" s="220">
        <f>COUNT(S13:S37)</f>
        <v>5</v>
      </c>
      <c r="T10" s="219"/>
      <c r="U10" s="219"/>
      <c r="V10" s="220">
        <f>COUNT(V13:V37)</f>
        <v>2</v>
      </c>
      <c r="W10" s="219"/>
      <c r="X10" s="220">
        <f>COUNT(X13:X37)</f>
        <v>2</v>
      </c>
      <c r="Y10" s="220">
        <f>COUNT(Y13:Y37)</f>
        <v>2</v>
      </c>
      <c r="Z10" s="220">
        <f>COUNT(Z13:Z37)</f>
        <v>1</v>
      </c>
      <c r="AA10" s="219"/>
      <c r="AB10" s="219"/>
      <c r="AC10" s="220">
        <f>COUNT(AC13:AC37)</f>
        <v>2</v>
      </c>
      <c r="AD10" s="220">
        <f>COUNT(AD13:AD37)</f>
        <v>2</v>
      </c>
      <c r="AE10" s="220"/>
      <c r="AF10" s="220">
        <f>COUNT(AF13:AF37)</f>
        <v>2</v>
      </c>
      <c r="AG10" s="219"/>
      <c r="AH10" s="219"/>
      <c r="AI10" s="220">
        <f>COUNT(AI13:AI37)</f>
        <v>2</v>
      </c>
      <c r="AJ10" s="220">
        <f>COUNT(AJ13:AJ37)</f>
        <v>2</v>
      </c>
      <c r="AK10" s="220"/>
      <c r="AL10" s="220">
        <f>COUNT(AL13:AL37)</f>
        <v>2</v>
      </c>
      <c r="AM10" s="219"/>
    </row>
    <row r="11" spans="1:39" s="224" customFormat="1" x14ac:dyDescent="0.2">
      <c r="A11" s="221" t="s">
        <v>642</v>
      </c>
      <c r="B11" s="233"/>
      <c r="C11" s="376" t="s">
        <v>918</v>
      </c>
      <c r="D11" s="376"/>
      <c r="E11" s="376"/>
      <c r="F11" s="376" t="s">
        <v>680</v>
      </c>
      <c r="G11" s="376"/>
      <c r="H11" s="229"/>
      <c r="I11" s="376" t="s">
        <v>919</v>
      </c>
      <c r="J11" s="376"/>
      <c r="K11" s="376"/>
      <c r="L11" s="376"/>
      <c r="M11" s="376"/>
      <c r="N11" s="233"/>
      <c r="O11" s="376" t="s">
        <v>920</v>
      </c>
      <c r="P11" s="376"/>
      <c r="Q11" s="376"/>
      <c r="R11" s="376"/>
      <c r="S11" s="376"/>
      <c r="T11" s="233"/>
      <c r="U11" s="376" t="s">
        <v>921</v>
      </c>
      <c r="V11" s="376"/>
      <c r="W11" s="376"/>
      <c r="X11" s="376"/>
      <c r="Y11" s="376"/>
      <c r="Z11" s="376"/>
      <c r="AA11" s="233"/>
      <c r="AB11" s="376" t="s">
        <v>922</v>
      </c>
      <c r="AC11" s="376"/>
      <c r="AD11" s="376"/>
      <c r="AE11" s="376" t="s">
        <v>681</v>
      </c>
      <c r="AF11" s="376"/>
      <c r="AG11" s="229"/>
      <c r="AH11" s="376" t="s">
        <v>923</v>
      </c>
      <c r="AI11" s="376"/>
      <c r="AJ11" s="376"/>
      <c r="AK11" s="376" t="s">
        <v>795</v>
      </c>
      <c r="AL11" s="376"/>
      <c r="AM11" s="229"/>
    </row>
    <row r="12" spans="1:39" x14ac:dyDescent="0.2">
      <c r="A12" s="130" t="s">
        <v>317</v>
      </c>
      <c r="B12" s="125"/>
      <c r="C12" s="131" t="s">
        <v>434</v>
      </c>
      <c r="D12" s="130" t="s">
        <v>0</v>
      </c>
      <c r="E12" s="130" t="s">
        <v>0</v>
      </c>
      <c r="F12" s="130" t="s">
        <v>634</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634</v>
      </c>
      <c r="AA12" s="125"/>
      <c r="AB12" s="131" t="s">
        <v>433</v>
      </c>
      <c r="AC12" s="131" t="s">
        <v>3</v>
      </c>
      <c r="AD12" s="131" t="s">
        <v>3</v>
      </c>
      <c r="AE12" s="130" t="s">
        <v>634</v>
      </c>
      <c r="AF12" s="130" t="s">
        <v>454</v>
      </c>
      <c r="AG12" s="125"/>
      <c r="AH12" s="131" t="s">
        <v>433</v>
      </c>
      <c r="AI12" s="131" t="s">
        <v>3</v>
      </c>
      <c r="AJ12" s="131" t="s">
        <v>3</v>
      </c>
      <c r="AK12" s="130" t="s">
        <v>634</v>
      </c>
      <c r="AL12" s="130" t="s">
        <v>454</v>
      </c>
      <c r="AM12" s="125"/>
    </row>
    <row r="13" spans="1:39" x14ac:dyDescent="0.25">
      <c r="A13" s="130">
        <v>1</v>
      </c>
      <c r="B13" s="125"/>
      <c r="C13" s="141">
        <v>1</v>
      </c>
      <c r="D13" s="133">
        <v>3</v>
      </c>
      <c r="E13" s="133">
        <v>0.3</v>
      </c>
      <c r="F13" s="124">
        <v>1</v>
      </c>
      <c r="G13" s="133">
        <v>0.1</v>
      </c>
      <c r="H13" s="125"/>
      <c r="I13" s="141">
        <v>1</v>
      </c>
      <c r="J13" s="133">
        <v>1</v>
      </c>
      <c r="K13" s="133">
        <v>0.1</v>
      </c>
      <c r="L13" s="263">
        <v>0</v>
      </c>
      <c r="M13" s="105">
        <v>0.4</v>
      </c>
      <c r="N13" s="125"/>
      <c r="O13" s="141">
        <v>1</v>
      </c>
      <c r="P13" s="133">
        <v>1</v>
      </c>
      <c r="Q13" s="133">
        <v>0.1</v>
      </c>
      <c r="R13" s="263">
        <v>0</v>
      </c>
      <c r="S13" s="105">
        <v>0.4</v>
      </c>
      <c r="T13" s="125"/>
      <c r="U13" s="263">
        <v>0</v>
      </c>
      <c r="V13" s="105">
        <v>0</v>
      </c>
      <c r="W13" s="263">
        <v>0</v>
      </c>
      <c r="X13" s="105">
        <v>0</v>
      </c>
      <c r="Y13" s="105">
        <v>0</v>
      </c>
      <c r="Z13" s="268">
        <v>15</v>
      </c>
      <c r="AA13" s="125"/>
      <c r="AB13" s="263">
        <v>0</v>
      </c>
      <c r="AC13" s="105">
        <v>0</v>
      </c>
      <c r="AD13" s="105">
        <v>0</v>
      </c>
      <c r="AE13" s="210">
        <v>1</v>
      </c>
      <c r="AF13" s="133">
        <v>0.5</v>
      </c>
      <c r="AG13" s="125"/>
      <c r="AH13" s="263">
        <v>0</v>
      </c>
      <c r="AI13" s="105">
        <v>0</v>
      </c>
      <c r="AJ13" s="105">
        <v>0</v>
      </c>
      <c r="AK13" s="210">
        <v>1</v>
      </c>
      <c r="AL13" s="133">
        <v>0.5</v>
      </c>
      <c r="AM13" s="125"/>
    </row>
    <row r="14" spans="1:39" x14ac:dyDescent="0.25">
      <c r="A14" s="130">
        <v>2</v>
      </c>
      <c r="B14" s="125"/>
      <c r="C14" s="141">
        <v>30</v>
      </c>
      <c r="D14" s="142">
        <v>10</v>
      </c>
      <c r="E14" s="142">
        <v>1.2</v>
      </c>
      <c r="F14" s="124">
        <v>15</v>
      </c>
      <c r="G14" s="143">
        <v>1</v>
      </c>
      <c r="H14" s="125"/>
      <c r="I14" s="141">
        <v>30</v>
      </c>
      <c r="J14" s="142">
        <v>3</v>
      </c>
      <c r="K14" s="142">
        <v>0.5</v>
      </c>
      <c r="L14" s="263">
        <v>25</v>
      </c>
      <c r="M14" s="264">
        <v>1</v>
      </c>
      <c r="N14" s="125"/>
      <c r="O14" s="141">
        <v>30</v>
      </c>
      <c r="P14" s="142">
        <v>3</v>
      </c>
      <c r="Q14" s="142">
        <v>0.5</v>
      </c>
      <c r="R14" s="263">
        <v>25</v>
      </c>
      <c r="S14" s="264">
        <v>1</v>
      </c>
      <c r="T14" s="125"/>
      <c r="U14" s="263">
        <v>100</v>
      </c>
      <c r="V14" s="264">
        <v>20</v>
      </c>
      <c r="W14" s="263">
        <v>100</v>
      </c>
      <c r="X14" s="264">
        <v>20</v>
      </c>
      <c r="Y14" s="264">
        <v>2</v>
      </c>
      <c r="Z14" s="269"/>
      <c r="AA14" s="125"/>
      <c r="AB14" s="263">
        <v>100</v>
      </c>
      <c r="AC14" s="264">
        <v>2</v>
      </c>
      <c r="AD14" s="264">
        <v>0.2</v>
      </c>
      <c r="AE14" s="210">
        <v>15</v>
      </c>
      <c r="AF14" s="143">
        <v>1</v>
      </c>
      <c r="AG14" s="125"/>
      <c r="AH14" s="263">
        <v>100</v>
      </c>
      <c r="AI14" s="264">
        <v>2</v>
      </c>
      <c r="AJ14" s="264">
        <v>0.2</v>
      </c>
      <c r="AK14" s="210">
        <v>15</v>
      </c>
      <c r="AL14" s="143">
        <v>1</v>
      </c>
      <c r="AM14" s="125"/>
    </row>
    <row r="15" spans="1:39" x14ac:dyDescent="0.25">
      <c r="A15" s="130">
        <v>3</v>
      </c>
      <c r="B15" s="125"/>
      <c r="C15" s="141"/>
      <c r="D15" s="133"/>
      <c r="E15" s="133"/>
      <c r="F15" s="124"/>
      <c r="G15" s="133"/>
      <c r="H15" s="125"/>
      <c r="I15" s="141"/>
      <c r="J15" s="133"/>
      <c r="K15" s="133"/>
      <c r="L15" s="263">
        <v>50</v>
      </c>
      <c r="M15" s="105">
        <v>0.8</v>
      </c>
      <c r="N15" s="125"/>
      <c r="O15" s="141"/>
      <c r="P15" s="133"/>
      <c r="Q15" s="133"/>
      <c r="R15" s="263">
        <v>50</v>
      </c>
      <c r="S15" s="105">
        <v>0.8</v>
      </c>
      <c r="T15" s="125"/>
      <c r="U15" s="263"/>
      <c r="V15" s="105"/>
      <c r="W15" s="263"/>
      <c r="X15" s="105"/>
      <c r="Y15" s="105"/>
      <c r="Z15" s="269"/>
      <c r="AA15" s="125"/>
      <c r="AB15" s="263"/>
      <c r="AC15" s="105"/>
      <c r="AD15" s="105"/>
      <c r="AE15" s="210"/>
      <c r="AF15" s="133"/>
      <c r="AG15" s="125"/>
      <c r="AH15" s="263"/>
      <c r="AI15" s="105"/>
      <c r="AJ15" s="105"/>
      <c r="AK15" s="210"/>
      <c r="AL15" s="133"/>
      <c r="AM15" s="125"/>
    </row>
    <row r="16" spans="1:39" x14ac:dyDescent="0.25">
      <c r="A16" s="130">
        <v>4</v>
      </c>
      <c r="B16" s="125"/>
      <c r="C16" s="141"/>
      <c r="D16" s="142"/>
      <c r="E16" s="142"/>
      <c r="F16" s="124"/>
      <c r="G16" s="143"/>
      <c r="H16" s="125"/>
      <c r="I16" s="141"/>
      <c r="J16" s="142"/>
      <c r="K16" s="142"/>
      <c r="L16" s="263">
        <v>75</v>
      </c>
      <c r="M16" s="264">
        <v>0.5</v>
      </c>
      <c r="N16" s="125"/>
      <c r="O16" s="141"/>
      <c r="P16" s="142"/>
      <c r="Q16" s="142"/>
      <c r="R16" s="263">
        <v>75</v>
      </c>
      <c r="S16" s="264">
        <v>0.5</v>
      </c>
      <c r="T16" s="125"/>
      <c r="U16" s="147"/>
      <c r="V16" s="149"/>
      <c r="W16" s="147"/>
      <c r="X16" s="149"/>
      <c r="Y16" s="149"/>
      <c r="Z16" s="125"/>
      <c r="AA16" s="125"/>
      <c r="AB16" s="147"/>
      <c r="AC16" s="149"/>
      <c r="AD16" s="149"/>
      <c r="AE16" s="124"/>
      <c r="AF16" s="143"/>
      <c r="AG16" s="125"/>
      <c r="AH16" s="147"/>
      <c r="AI16" s="149"/>
      <c r="AJ16" s="149"/>
      <c r="AK16" s="124"/>
      <c r="AL16" s="143"/>
      <c r="AM16" s="125"/>
    </row>
    <row r="17" spans="1:39" x14ac:dyDescent="0.25">
      <c r="A17" s="130">
        <v>5</v>
      </c>
      <c r="B17" s="125"/>
      <c r="C17" s="141"/>
      <c r="D17" s="133"/>
      <c r="E17" s="133"/>
      <c r="F17" s="124"/>
      <c r="G17" s="133"/>
      <c r="H17" s="125"/>
      <c r="I17" s="141"/>
      <c r="J17" s="133"/>
      <c r="K17" s="133"/>
      <c r="L17" s="263">
        <v>100</v>
      </c>
      <c r="M17" s="105">
        <v>0.1</v>
      </c>
      <c r="N17" s="125"/>
      <c r="O17" s="141"/>
      <c r="P17" s="133"/>
      <c r="Q17" s="133"/>
      <c r="R17" s="263">
        <v>100</v>
      </c>
      <c r="S17" s="105">
        <v>0.1</v>
      </c>
      <c r="T17" s="125"/>
      <c r="U17" s="147"/>
      <c r="V17" s="133"/>
      <c r="W17" s="147"/>
      <c r="X17" s="133"/>
      <c r="Y17" s="133"/>
      <c r="Z17" s="125"/>
      <c r="AA17" s="125"/>
      <c r="AB17" s="147"/>
      <c r="AC17" s="133"/>
      <c r="AD17" s="133"/>
      <c r="AE17" s="124"/>
      <c r="AF17" s="133"/>
      <c r="AG17" s="125"/>
      <c r="AH17" s="147"/>
      <c r="AI17" s="133"/>
      <c r="AJ17" s="133"/>
      <c r="AK17" s="124"/>
      <c r="AL17" s="133"/>
      <c r="AM17" s="125"/>
    </row>
    <row r="18" spans="1:39" x14ac:dyDescent="0.2">
      <c r="A18" s="130">
        <v>6</v>
      </c>
      <c r="B18" s="125"/>
      <c r="C18" s="141"/>
      <c r="D18" s="142"/>
      <c r="E18" s="142"/>
      <c r="F18" s="124"/>
      <c r="G18" s="143"/>
      <c r="H18" s="125"/>
      <c r="I18" s="141"/>
      <c r="J18" s="142"/>
      <c r="K18" s="142"/>
      <c r="L18" s="147"/>
      <c r="M18" s="149"/>
      <c r="N18" s="125"/>
      <c r="O18" s="141"/>
      <c r="P18" s="142"/>
      <c r="Q18" s="142"/>
      <c r="R18" s="147"/>
      <c r="S18" s="149"/>
      <c r="T18" s="125"/>
      <c r="U18" s="147"/>
      <c r="V18" s="149"/>
      <c r="W18" s="147"/>
      <c r="X18" s="149"/>
      <c r="Y18" s="149"/>
      <c r="Z18" s="125"/>
      <c r="AA18" s="125"/>
      <c r="AB18" s="147"/>
      <c r="AC18" s="149"/>
      <c r="AD18" s="149"/>
      <c r="AE18" s="124"/>
      <c r="AF18" s="143"/>
      <c r="AG18" s="125"/>
      <c r="AH18" s="147"/>
      <c r="AI18" s="149"/>
      <c r="AJ18" s="149"/>
      <c r="AK18" s="124"/>
      <c r="AL18" s="143"/>
      <c r="AM18" s="125"/>
    </row>
    <row r="19" spans="1:39" x14ac:dyDescent="0.2">
      <c r="A19" s="130">
        <v>7</v>
      </c>
      <c r="B19" s="125"/>
      <c r="C19" s="141"/>
      <c r="D19" s="133"/>
      <c r="E19" s="133"/>
      <c r="F19" s="124"/>
      <c r="G19" s="133"/>
      <c r="H19" s="125"/>
      <c r="I19" s="141"/>
      <c r="J19" s="133"/>
      <c r="K19" s="133"/>
      <c r="L19" s="147"/>
      <c r="M19" s="133"/>
      <c r="N19" s="125"/>
      <c r="O19" s="141"/>
      <c r="P19" s="133"/>
      <c r="Q19" s="133"/>
      <c r="R19" s="147"/>
      <c r="S19" s="133"/>
      <c r="T19" s="125"/>
      <c r="U19" s="147"/>
      <c r="V19" s="133"/>
      <c r="W19" s="147"/>
      <c r="X19" s="133"/>
      <c r="Y19" s="133"/>
      <c r="Z19" s="125"/>
      <c r="AA19" s="125"/>
      <c r="AB19" s="147"/>
      <c r="AC19" s="133"/>
      <c r="AD19" s="133"/>
      <c r="AE19" s="124"/>
      <c r="AF19" s="133"/>
      <c r="AG19" s="125"/>
      <c r="AH19" s="147"/>
      <c r="AI19" s="133"/>
      <c r="AJ19" s="133"/>
      <c r="AK19" s="124"/>
      <c r="AL19" s="133"/>
      <c r="AM19" s="125"/>
    </row>
    <row r="20" spans="1:39" x14ac:dyDescent="0.2">
      <c r="A20" s="130">
        <v>8</v>
      </c>
      <c r="B20" s="125"/>
      <c r="C20" s="141"/>
      <c r="D20" s="142"/>
      <c r="E20" s="142"/>
      <c r="F20" s="124"/>
      <c r="G20" s="143"/>
      <c r="H20" s="125"/>
      <c r="I20" s="141"/>
      <c r="J20" s="142"/>
      <c r="K20" s="142"/>
      <c r="L20" s="147"/>
      <c r="M20" s="149"/>
      <c r="N20" s="125"/>
      <c r="O20" s="141"/>
      <c r="P20" s="142"/>
      <c r="Q20" s="142"/>
      <c r="R20" s="147"/>
      <c r="S20" s="149"/>
      <c r="T20" s="125"/>
      <c r="U20" s="147"/>
      <c r="V20" s="149"/>
      <c r="W20" s="147"/>
      <c r="X20" s="149"/>
      <c r="Y20" s="149"/>
      <c r="Z20" s="125"/>
      <c r="AA20" s="125"/>
      <c r="AB20" s="147"/>
      <c r="AC20" s="149"/>
      <c r="AD20" s="149"/>
      <c r="AE20" s="124"/>
      <c r="AF20" s="143"/>
      <c r="AG20" s="125"/>
      <c r="AH20" s="147"/>
      <c r="AI20" s="149"/>
      <c r="AJ20" s="149"/>
      <c r="AK20" s="124"/>
      <c r="AL20" s="143"/>
      <c r="AM20" s="125"/>
    </row>
    <row r="21" spans="1:39" x14ac:dyDescent="0.2">
      <c r="A21" s="130">
        <v>9</v>
      </c>
      <c r="B21" s="125"/>
      <c r="C21" s="141"/>
      <c r="D21" s="133"/>
      <c r="E21" s="133"/>
      <c r="F21" s="124"/>
      <c r="G21" s="133"/>
      <c r="H21" s="125"/>
      <c r="I21" s="141"/>
      <c r="J21" s="133"/>
      <c r="K21" s="133"/>
      <c r="L21" s="147"/>
      <c r="M21" s="133"/>
      <c r="N21" s="125"/>
      <c r="O21" s="141"/>
      <c r="P21" s="133"/>
      <c r="Q21" s="133"/>
      <c r="R21" s="147"/>
      <c r="S21" s="133"/>
      <c r="T21" s="125"/>
      <c r="U21" s="147"/>
      <c r="V21" s="133"/>
      <c r="W21" s="147"/>
      <c r="X21" s="133"/>
      <c r="Y21" s="133"/>
      <c r="Z21" s="125"/>
      <c r="AA21" s="125"/>
      <c r="AB21" s="147"/>
      <c r="AC21" s="133"/>
      <c r="AD21" s="133"/>
      <c r="AE21" s="124"/>
      <c r="AF21" s="133"/>
      <c r="AG21" s="125"/>
      <c r="AH21" s="147"/>
      <c r="AI21" s="133"/>
      <c r="AJ21" s="133"/>
      <c r="AK21" s="124"/>
      <c r="AL21" s="133"/>
      <c r="AM21" s="125"/>
    </row>
    <row r="22" spans="1:39" x14ac:dyDescent="0.2">
      <c r="A22" s="130">
        <v>10</v>
      </c>
      <c r="B22" s="125"/>
      <c r="C22" s="141"/>
      <c r="D22" s="142"/>
      <c r="E22" s="142"/>
      <c r="F22" s="124"/>
      <c r="G22" s="143"/>
      <c r="H22" s="125"/>
      <c r="I22" s="141"/>
      <c r="J22" s="142"/>
      <c r="K22" s="142"/>
      <c r="L22" s="147"/>
      <c r="M22" s="149"/>
      <c r="N22" s="125"/>
      <c r="O22" s="141"/>
      <c r="P22" s="142"/>
      <c r="Q22" s="142"/>
      <c r="R22" s="147"/>
      <c r="S22" s="149"/>
      <c r="T22" s="125"/>
      <c r="U22" s="147"/>
      <c r="V22" s="149"/>
      <c r="W22" s="147"/>
      <c r="X22" s="149"/>
      <c r="Y22" s="149"/>
      <c r="Z22" s="125"/>
      <c r="AA22" s="125"/>
      <c r="AB22" s="147"/>
      <c r="AC22" s="149"/>
      <c r="AD22" s="149"/>
      <c r="AE22" s="124"/>
      <c r="AF22" s="143"/>
      <c r="AG22" s="125"/>
      <c r="AH22" s="147"/>
      <c r="AI22" s="149"/>
      <c r="AJ22" s="149"/>
      <c r="AK22" s="124"/>
      <c r="AL22" s="143"/>
      <c r="AM22" s="125"/>
    </row>
    <row r="23" spans="1:39" x14ac:dyDescent="0.2">
      <c r="A23" s="130">
        <v>11</v>
      </c>
      <c r="B23" s="125"/>
      <c r="C23" s="141"/>
      <c r="D23" s="133"/>
      <c r="E23" s="133"/>
      <c r="F23" s="124"/>
      <c r="G23" s="133"/>
      <c r="H23" s="125"/>
      <c r="I23" s="141"/>
      <c r="J23" s="133"/>
      <c r="K23" s="133"/>
      <c r="L23" s="147"/>
      <c r="M23" s="133"/>
      <c r="N23" s="125"/>
      <c r="O23" s="141"/>
      <c r="P23" s="133"/>
      <c r="Q23" s="133"/>
      <c r="R23" s="147"/>
      <c r="S23" s="133"/>
      <c r="T23" s="125"/>
      <c r="U23" s="147"/>
      <c r="V23" s="133"/>
      <c r="W23" s="147"/>
      <c r="X23" s="133"/>
      <c r="Y23" s="133"/>
      <c r="Z23" s="125"/>
      <c r="AA23" s="125"/>
      <c r="AB23" s="147"/>
      <c r="AC23" s="133"/>
      <c r="AD23" s="133"/>
      <c r="AE23" s="124"/>
      <c r="AF23" s="133"/>
      <c r="AG23" s="125"/>
      <c r="AH23" s="147"/>
      <c r="AI23" s="133"/>
      <c r="AJ23" s="133"/>
      <c r="AK23" s="124"/>
      <c r="AL23" s="133"/>
      <c r="AM23" s="125"/>
    </row>
    <row r="24" spans="1:39" x14ac:dyDescent="0.2">
      <c r="A24" s="130">
        <v>12</v>
      </c>
      <c r="B24" s="125"/>
      <c r="C24" s="141"/>
      <c r="D24" s="142"/>
      <c r="E24" s="142"/>
      <c r="F24" s="124"/>
      <c r="G24" s="143"/>
      <c r="H24" s="125"/>
      <c r="I24" s="141"/>
      <c r="J24" s="142"/>
      <c r="K24" s="142"/>
      <c r="L24" s="147"/>
      <c r="M24" s="149"/>
      <c r="N24" s="125"/>
      <c r="O24" s="141"/>
      <c r="P24" s="142"/>
      <c r="Q24" s="142"/>
      <c r="R24" s="147"/>
      <c r="S24" s="149"/>
      <c r="T24" s="125"/>
      <c r="U24" s="147"/>
      <c r="V24" s="149"/>
      <c r="W24" s="147"/>
      <c r="X24" s="149"/>
      <c r="Y24" s="149"/>
      <c r="Z24" s="125"/>
      <c r="AA24" s="125"/>
      <c r="AB24" s="147"/>
      <c r="AC24" s="149"/>
      <c r="AD24" s="149"/>
      <c r="AE24" s="124"/>
      <c r="AF24" s="143"/>
      <c r="AG24" s="125"/>
      <c r="AH24" s="147"/>
      <c r="AI24" s="149"/>
      <c r="AJ24" s="149"/>
      <c r="AK24" s="124"/>
      <c r="AL24" s="143"/>
      <c r="AM24" s="125"/>
    </row>
    <row r="25" spans="1:39" x14ac:dyDescent="0.2">
      <c r="A25" s="130">
        <v>13</v>
      </c>
      <c r="B25" s="125"/>
      <c r="C25" s="141"/>
      <c r="D25" s="133"/>
      <c r="E25" s="133"/>
      <c r="F25" s="124"/>
      <c r="G25" s="133"/>
      <c r="H25" s="125"/>
      <c r="I25" s="141"/>
      <c r="J25" s="133"/>
      <c r="K25" s="133"/>
      <c r="L25" s="147"/>
      <c r="M25" s="133"/>
      <c r="N25" s="125"/>
      <c r="O25" s="141"/>
      <c r="P25" s="133"/>
      <c r="Q25" s="133"/>
      <c r="R25" s="147"/>
      <c r="S25" s="133"/>
      <c r="T25" s="125"/>
      <c r="U25" s="147"/>
      <c r="V25" s="133"/>
      <c r="W25" s="147"/>
      <c r="X25" s="133"/>
      <c r="Y25" s="133"/>
      <c r="Z25" s="125"/>
      <c r="AA25" s="125"/>
      <c r="AB25" s="147"/>
      <c r="AC25" s="133"/>
      <c r="AD25" s="133"/>
      <c r="AE25" s="124"/>
      <c r="AF25" s="133"/>
      <c r="AG25" s="125"/>
      <c r="AH25" s="147"/>
      <c r="AI25" s="133"/>
      <c r="AJ25" s="133"/>
      <c r="AK25" s="124"/>
      <c r="AL25" s="133"/>
      <c r="AM25" s="125"/>
    </row>
    <row r="26" spans="1:39" x14ac:dyDescent="0.2">
      <c r="A26" s="130">
        <v>14</v>
      </c>
      <c r="B26" s="125"/>
      <c r="C26" s="141"/>
      <c r="D26" s="142"/>
      <c r="E26" s="142"/>
      <c r="F26" s="124"/>
      <c r="G26" s="143"/>
      <c r="H26" s="125"/>
      <c r="I26" s="141"/>
      <c r="J26" s="142"/>
      <c r="K26" s="142"/>
      <c r="L26" s="147"/>
      <c r="M26" s="149"/>
      <c r="N26" s="125"/>
      <c r="O26" s="141"/>
      <c r="P26" s="142"/>
      <c r="Q26" s="142"/>
      <c r="R26" s="147"/>
      <c r="S26" s="149"/>
      <c r="T26" s="125"/>
      <c r="U26" s="147"/>
      <c r="V26" s="149"/>
      <c r="W26" s="147"/>
      <c r="X26" s="149"/>
      <c r="Y26" s="149"/>
      <c r="Z26" s="125"/>
      <c r="AA26" s="125"/>
      <c r="AB26" s="147"/>
      <c r="AC26" s="149"/>
      <c r="AD26" s="149"/>
      <c r="AE26" s="124"/>
      <c r="AF26" s="143"/>
      <c r="AG26" s="125"/>
      <c r="AH26" s="147"/>
      <c r="AI26" s="149"/>
      <c r="AJ26" s="149"/>
      <c r="AK26" s="124"/>
      <c r="AL26" s="143"/>
      <c r="AM26" s="125"/>
    </row>
    <row r="27" spans="1:39" x14ac:dyDescent="0.2">
      <c r="A27" s="130">
        <v>15</v>
      </c>
      <c r="B27" s="125"/>
      <c r="C27" s="141"/>
      <c r="D27" s="133"/>
      <c r="E27" s="133"/>
      <c r="F27" s="124"/>
      <c r="G27" s="133"/>
      <c r="H27" s="125"/>
      <c r="I27" s="141"/>
      <c r="J27" s="133"/>
      <c r="K27" s="133"/>
      <c r="L27" s="147"/>
      <c r="M27" s="133"/>
      <c r="N27" s="125"/>
      <c r="O27" s="141"/>
      <c r="P27" s="133"/>
      <c r="Q27" s="133"/>
      <c r="R27" s="147"/>
      <c r="S27" s="133"/>
      <c r="T27" s="125"/>
      <c r="U27" s="147"/>
      <c r="V27" s="133"/>
      <c r="W27" s="147"/>
      <c r="X27" s="133"/>
      <c r="Y27" s="133"/>
      <c r="Z27" s="125"/>
      <c r="AA27" s="125"/>
      <c r="AB27" s="147"/>
      <c r="AC27" s="133"/>
      <c r="AD27" s="133"/>
      <c r="AE27" s="124"/>
      <c r="AF27" s="133"/>
      <c r="AG27" s="125"/>
      <c r="AH27" s="147"/>
      <c r="AI27" s="133"/>
      <c r="AJ27" s="133"/>
      <c r="AK27" s="124"/>
      <c r="AL27" s="133"/>
      <c r="AM27" s="125"/>
    </row>
    <row r="28" spans="1:39" x14ac:dyDescent="0.2">
      <c r="A28" s="130">
        <v>16</v>
      </c>
      <c r="B28" s="125"/>
      <c r="C28" s="141"/>
      <c r="D28" s="142"/>
      <c r="E28" s="142"/>
      <c r="F28" s="124"/>
      <c r="G28" s="143"/>
      <c r="H28" s="125"/>
      <c r="I28" s="141"/>
      <c r="J28" s="142"/>
      <c r="K28" s="142"/>
      <c r="L28" s="147"/>
      <c r="M28" s="149"/>
      <c r="N28" s="125"/>
      <c r="O28" s="141"/>
      <c r="P28" s="142"/>
      <c r="Q28" s="142"/>
      <c r="R28" s="147"/>
      <c r="S28" s="149"/>
      <c r="T28" s="125"/>
      <c r="U28" s="147"/>
      <c r="V28" s="149"/>
      <c r="W28" s="147"/>
      <c r="X28" s="149"/>
      <c r="Y28" s="149"/>
      <c r="Z28" s="125"/>
      <c r="AA28" s="125"/>
      <c r="AB28" s="147"/>
      <c r="AC28" s="149"/>
      <c r="AD28" s="149"/>
      <c r="AE28" s="124"/>
      <c r="AF28" s="143"/>
      <c r="AG28" s="125"/>
      <c r="AH28" s="147"/>
      <c r="AI28" s="149"/>
      <c r="AJ28" s="149"/>
      <c r="AK28" s="124"/>
      <c r="AL28" s="143"/>
      <c r="AM28" s="125"/>
    </row>
    <row r="29" spans="1:39" x14ac:dyDescent="0.2">
      <c r="A29" s="130">
        <v>17</v>
      </c>
      <c r="B29" s="125"/>
      <c r="C29" s="141"/>
      <c r="D29" s="133"/>
      <c r="E29" s="133"/>
      <c r="F29" s="124"/>
      <c r="G29" s="133"/>
      <c r="H29" s="125"/>
      <c r="I29" s="141"/>
      <c r="J29" s="133"/>
      <c r="K29" s="133"/>
      <c r="L29" s="147"/>
      <c r="M29" s="133"/>
      <c r="N29" s="125"/>
      <c r="O29" s="141"/>
      <c r="P29" s="133"/>
      <c r="Q29" s="133"/>
      <c r="R29" s="147"/>
      <c r="S29" s="133"/>
      <c r="T29" s="125"/>
      <c r="U29" s="147"/>
      <c r="V29" s="133"/>
      <c r="W29" s="147"/>
      <c r="X29" s="133"/>
      <c r="Y29" s="133"/>
      <c r="Z29" s="125"/>
      <c r="AA29" s="125"/>
      <c r="AB29" s="147"/>
      <c r="AC29" s="133"/>
      <c r="AD29" s="133"/>
      <c r="AE29" s="124"/>
      <c r="AF29" s="133"/>
      <c r="AG29" s="125"/>
      <c r="AH29" s="147"/>
      <c r="AI29" s="133"/>
      <c r="AJ29" s="133"/>
      <c r="AK29" s="124"/>
      <c r="AL29" s="133"/>
      <c r="AM29" s="125"/>
    </row>
    <row r="30" spans="1:39" x14ac:dyDescent="0.2">
      <c r="A30" s="130">
        <v>18</v>
      </c>
      <c r="B30" s="125"/>
      <c r="C30" s="141"/>
      <c r="D30" s="142"/>
      <c r="E30" s="142"/>
      <c r="F30" s="124"/>
      <c r="G30" s="143"/>
      <c r="H30" s="125"/>
      <c r="I30" s="141"/>
      <c r="J30" s="142"/>
      <c r="K30" s="142"/>
      <c r="L30" s="147"/>
      <c r="M30" s="149"/>
      <c r="N30" s="125"/>
      <c r="O30" s="141"/>
      <c r="P30" s="142"/>
      <c r="Q30" s="142"/>
      <c r="R30" s="147"/>
      <c r="S30" s="149"/>
      <c r="T30" s="125"/>
      <c r="U30" s="147"/>
      <c r="V30" s="149"/>
      <c r="W30" s="147"/>
      <c r="X30" s="149"/>
      <c r="Y30" s="149"/>
      <c r="Z30" s="125"/>
      <c r="AA30" s="125"/>
      <c r="AB30" s="147"/>
      <c r="AC30" s="149"/>
      <c r="AD30" s="149"/>
      <c r="AE30" s="124"/>
      <c r="AF30" s="143"/>
      <c r="AG30" s="125"/>
      <c r="AH30" s="147"/>
      <c r="AI30" s="149"/>
      <c r="AJ30" s="149"/>
      <c r="AK30" s="124"/>
      <c r="AL30" s="143"/>
      <c r="AM30" s="125"/>
    </row>
    <row r="31" spans="1:39" x14ac:dyDescent="0.2">
      <c r="A31" s="130">
        <v>19</v>
      </c>
      <c r="B31" s="125"/>
      <c r="C31" s="141"/>
      <c r="D31" s="133"/>
      <c r="E31" s="133"/>
      <c r="F31" s="124"/>
      <c r="G31" s="133"/>
      <c r="H31" s="125"/>
      <c r="I31" s="141"/>
      <c r="J31" s="133"/>
      <c r="K31" s="133"/>
      <c r="L31" s="147"/>
      <c r="M31" s="133"/>
      <c r="N31" s="125"/>
      <c r="O31" s="141"/>
      <c r="P31" s="133"/>
      <c r="Q31" s="133"/>
      <c r="R31" s="147"/>
      <c r="S31" s="133"/>
      <c r="T31" s="125"/>
      <c r="U31" s="147"/>
      <c r="V31" s="133"/>
      <c r="W31" s="147"/>
      <c r="X31" s="133"/>
      <c r="Y31" s="133"/>
      <c r="Z31" s="125"/>
      <c r="AA31" s="125"/>
      <c r="AB31" s="147"/>
      <c r="AC31" s="133"/>
      <c r="AD31" s="133"/>
      <c r="AE31" s="124"/>
      <c r="AF31" s="133"/>
      <c r="AG31" s="125"/>
      <c r="AH31" s="147"/>
      <c r="AI31" s="133"/>
      <c r="AJ31" s="133"/>
      <c r="AK31" s="124"/>
      <c r="AL31" s="133"/>
      <c r="AM31" s="125"/>
    </row>
    <row r="32" spans="1:39" x14ac:dyDescent="0.2">
      <c r="A32" s="130">
        <v>20</v>
      </c>
      <c r="B32" s="125"/>
      <c r="C32" s="141"/>
      <c r="D32" s="142"/>
      <c r="E32" s="142"/>
      <c r="F32" s="124"/>
      <c r="G32" s="143"/>
      <c r="H32" s="125"/>
      <c r="I32" s="141"/>
      <c r="J32" s="142"/>
      <c r="K32" s="142"/>
      <c r="L32" s="147"/>
      <c r="M32" s="149"/>
      <c r="N32" s="125"/>
      <c r="O32" s="141"/>
      <c r="P32" s="142"/>
      <c r="Q32" s="142"/>
      <c r="R32" s="147"/>
      <c r="S32" s="149"/>
      <c r="T32" s="125"/>
      <c r="U32" s="147"/>
      <c r="V32" s="149"/>
      <c r="W32" s="147"/>
      <c r="X32" s="149"/>
      <c r="Y32" s="149"/>
      <c r="Z32" s="125"/>
      <c r="AA32" s="125"/>
      <c r="AB32" s="147"/>
      <c r="AC32" s="149"/>
      <c r="AD32" s="149"/>
      <c r="AE32" s="124"/>
      <c r="AF32" s="143"/>
      <c r="AG32" s="125"/>
      <c r="AH32" s="147"/>
      <c r="AI32" s="149"/>
      <c r="AJ32" s="149"/>
      <c r="AK32" s="124"/>
      <c r="AL32" s="143"/>
      <c r="AM32" s="125"/>
    </row>
    <row r="33" spans="1:39" x14ac:dyDescent="0.2">
      <c r="A33" s="130">
        <v>21</v>
      </c>
      <c r="B33" s="125"/>
      <c r="C33" s="141"/>
      <c r="D33" s="133"/>
      <c r="E33" s="133"/>
      <c r="F33" s="124"/>
      <c r="G33" s="133"/>
      <c r="H33" s="125"/>
      <c r="I33" s="141"/>
      <c r="J33" s="133"/>
      <c r="K33" s="133"/>
      <c r="L33" s="147"/>
      <c r="M33" s="133"/>
      <c r="N33" s="125"/>
      <c r="O33" s="141"/>
      <c r="P33" s="133"/>
      <c r="Q33" s="133"/>
      <c r="R33" s="147"/>
      <c r="S33" s="133"/>
      <c r="T33" s="125"/>
      <c r="U33" s="147"/>
      <c r="V33" s="133"/>
      <c r="W33" s="147"/>
      <c r="X33" s="133"/>
      <c r="Y33" s="133"/>
      <c r="Z33" s="125"/>
      <c r="AA33" s="125"/>
      <c r="AB33" s="147"/>
      <c r="AC33" s="133"/>
      <c r="AD33" s="133"/>
      <c r="AE33" s="124"/>
      <c r="AF33" s="133"/>
      <c r="AG33" s="125"/>
      <c r="AH33" s="147"/>
      <c r="AI33" s="133"/>
      <c r="AJ33" s="133"/>
      <c r="AK33" s="124"/>
      <c r="AL33" s="133"/>
      <c r="AM33" s="125"/>
    </row>
    <row r="34" spans="1:39" x14ac:dyDescent="0.2">
      <c r="A34" s="130">
        <v>22</v>
      </c>
      <c r="B34" s="125"/>
      <c r="C34" s="141"/>
      <c r="D34" s="142"/>
      <c r="E34" s="142"/>
      <c r="F34" s="124"/>
      <c r="G34" s="143"/>
      <c r="H34" s="125"/>
      <c r="I34" s="141"/>
      <c r="J34" s="142"/>
      <c r="K34" s="142"/>
      <c r="L34" s="147"/>
      <c r="M34" s="149"/>
      <c r="N34" s="125"/>
      <c r="O34" s="141"/>
      <c r="P34" s="142"/>
      <c r="Q34" s="142"/>
      <c r="R34" s="147"/>
      <c r="S34" s="149"/>
      <c r="T34" s="125"/>
      <c r="U34" s="147"/>
      <c r="V34" s="149"/>
      <c r="W34" s="147"/>
      <c r="X34" s="149"/>
      <c r="Y34" s="149"/>
      <c r="Z34" s="125"/>
      <c r="AA34" s="125"/>
      <c r="AB34" s="147"/>
      <c r="AC34" s="149"/>
      <c r="AD34" s="149"/>
      <c r="AE34" s="124"/>
      <c r="AF34" s="143"/>
      <c r="AG34" s="125"/>
      <c r="AH34" s="147"/>
      <c r="AI34" s="149"/>
      <c r="AJ34" s="149"/>
      <c r="AK34" s="124"/>
      <c r="AL34" s="143"/>
      <c r="AM34" s="125"/>
    </row>
    <row r="35" spans="1:39" x14ac:dyDescent="0.2">
      <c r="A35" s="130">
        <v>23</v>
      </c>
      <c r="B35" s="125"/>
      <c r="C35" s="141"/>
      <c r="D35" s="133"/>
      <c r="E35" s="133"/>
      <c r="F35" s="124"/>
      <c r="G35" s="133"/>
      <c r="H35" s="125"/>
      <c r="I35" s="141"/>
      <c r="J35" s="133"/>
      <c r="K35" s="133"/>
      <c r="L35" s="147"/>
      <c r="M35" s="133"/>
      <c r="N35" s="125"/>
      <c r="O35" s="141"/>
      <c r="P35" s="133"/>
      <c r="Q35" s="133"/>
      <c r="R35" s="147"/>
      <c r="S35" s="133"/>
      <c r="T35" s="125"/>
      <c r="U35" s="147"/>
      <c r="V35" s="133"/>
      <c r="W35" s="147"/>
      <c r="X35" s="133"/>
      <c r="Y35" s="133"/>
      <c r="Z35" s="125"/>
      <c r="AA35" s="125"/>
      <c r="AB35" s="147"/>
      <c r="AC35" s="133"/>
      <c r="AD35" s="133"/>
      <c r="AE35" s="124"/>
      <c r="AF35" s="133"/>
      <c r="AG35" s="125"/>
      <c r="AH35" s="147"/>
      <c r="AI35" s="133"/>
      <c r="AJ35" s="133"/>
      <c r="AK35" s="124"/>
      <c r="AL35" s="133"/>
      <c r="AM35" s="125"/>
    </row>
    <row r="36" spans="1:39" x14ac:dyDescent="0.2">
      <c r="A36" s="130">
        <v>24</v>
      </c>
      <c r="B36" s="125"/>
      <c r="C36" s="141"/>
      <c r="D36" s="142"/>
      <c r="E36" s="142"/>
      <c r="F36" s="124"/>
      <c r="G36" s="143"/>
      <c r="H36" s="125"/>
      <c r="I36" s="141"/>
      <c r="J36" s="142"/>
      <c r="K36" s="142"/>
      <c r="L36" s="147"/>
      <c r="M36" s="149"/>
      <c r="N36" s="125"/>
      <c r="O36" s="141"/>
      <c r="P36" s="142"/>
      <c r="Q36" s="142"/>
      <c r="R36" s="147"/>
      <c r="S36" s="149"/>
      <c r="T36" s="125"/>
      <c r="U36" s="147"/>
      <c r="V36" s="149"/>
      <c r="W36" s="147"/>
      <c r="X36" s="149"/>
      <c r="Y36" s="149"/>
      <c r="Z36" s="125"/>
      <c r="AA36" s="125"/>
      <c r="AB36" s="147"/>
      <c r="AC36" s="149"/>
      <c r="AD36" s="149"/>
      <c r="AE36" s="124"/>
      <c r="AF36" s="143"/>
      <c r="AG36" s="125"/>
      <c r="AH36" s="147"/>
      <c r="AI36" s="149"/>
      <c r="AJ36" s="149"/>
      <c r="AK36" s="124"/>
      <c r="AL36" s="143"/>
      <c r="AM36" s="125"/>
    </row>
    <row r="37" spans="1:39" x14ac:dyDescent="0.2">
      <c r="A37" s="130">
        <v>25</v>
      </c>
      <c r="B37" s="125"/>
      <c r="C37" s="141"/>
      <c r="D37" s="133"/>
      <c r="E37" s="133"/>
      <c r="F37" s="124"/>
      <c r="G37" s="133"/>
      <c r="H37" s="125"/>
      <c r="I37" s="141"/>
      <c r="J37" s="133"/>
      <c r="K37" s="133"/>
      <c r="L37" s="147"/>
      <c r="M37" s="133"/>
      <c r="N37" s="125"/>
      <c r="O37" s="141"/>
      <c r="P37" s="133"/>
      <c r="Q37" s="133"/>
      <c r="R37" s="147"/>
      <c r="S37" s="133"/>
      <c r="T37" s="125"/>
      <c r="U37" s="147"/>
      <c r="V37" s="133"/>
      <c r="W37" s="147"/>
      <c r="X37" s="133"/>
      <c r="Y37" s="133"/>
      <c r="Z37" s="125"/>
      <c r="AA37" s="125"/>
      <c r="AB37" s="147"/>
      <c r="AC37" s="133"/>
      <c r="AD37" s="133"/>
      <c r="AE37" s="124"/>
      <c r="AF37" s="133"/>
      <c r="AG37" s="125"/>
      <c r="AH37" s="147"/>
      <c r="AI37" s="133"/>
      <c r="AJ37" s="133"/>
      <c r="AK37" s="124"/>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K11:AL11"/>
    <mergeCell ref="AH11:AJ11"/>
    <mergeCell ref="J6:K6"/>
    <mergeCell ref="P6:Q6"/>
    <mergeCell ref="I11:M11"/>
    <mergeCell ref="O11:S11"/>
    <mergeCell ref="U11:Z11"/>
    <mergeCell ref="AI6:AJ6"/>
    <mergeCell ref="X6:Y6"/>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H4:AL4"/>
    <mergeCell ref="AH5:AL5"/>
    <mergeCell ref="AH7:AL7"/>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topLeftCell="P1" zoomScale="90" zoomScaleNormal="90" workbookViewId="0">
      <selection activeCell="AP14" sqref="AP14"/>
    </sheetView>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8" bestFit="1" customWidth="1"/>
    <col min="10" max="10" width="12.140625" style="158" bestFit="1" customWidth="1"/>
    <col min="11" max="12" width="12.140625" style="158"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6.85546875" style="127" bestFit="1" customWidth="1"/>
    <col min="27" max="27" width="1.7109375" style="127" customWidth="1"/>
    <col min="28" max="28" width="12" style="127" bestFit="1" customWidth="1"/>
    <col min="29" max="29" width="17" style="127" bestFit="1" customWidth="1"/>
    <col min="30" max="30" width="7.8554687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9" style="127" bestFit="1" customWidth="1"/>
    <col min="40" max="42" width="7.85546875" style="127" bestFit="1" customWidth="1"/>
    <col min="43" max="43" width="12.7109375" style="127" customWidth="1"/>
    <col min="44" max="44" width="12.28515625" style="127" bestFit="1" customWidth="1"/>
    <col min="45" max="45" width="1.7109375" style="127" customWidth="1"/>
    <col min="46" max="56" width="11.42578125" style="158"/>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0"/>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8"/>
      <c r="BF1" s="158"/>
      <c r="BG1" s="158"/>
      <c r="BH1" s="158"/>
      <c r="BI1" s="158"/>
      <c r="BJ1" s="158"/>
      <c r="BK1" s="158"/>
      <c r="BL1" s="158"/>
      <c r="BM1" s="158"/>
      <c r="BN1" s="158"/>
      <c r="BO1" s="158"/>
      <c r="BP1" s="158"/>
      <c r="BQ1" s="158"/>
      <c r="BR1" s="158"/>
      <c r="BS1" s="158"/>
      <c r="BT1" s="158"/>
      <c r="BU1" s="158"/>
      <c r="BV1" s="158"/>
      <c r="BW1" s="158"/>
    </row>
    <row r="2" spans="1:85" ht="21" x14ac:dyDescent="0.2">
      <c r="A2" s="13" t="s">
        <v>444</v>
      </c>
      <c r="B2" s="125"/>
      <c r="C2" s="239" t="s">
        <v>562</v>
      </c>
      <c r="D2" s="239"/>
      <c r="E2" s="239"/>
      <c r="F2" s="239"/>
      <c r="G2" s="239"/>
      <c r="H2" s="239"/>
      <c r="I2" s="253"/>
      <c r="J2" s="253"/>
      <c r="K2" s="253"/>
      <c r="L2" s="253"/>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125"/>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8"/>
      <c r="BF3" s="158"/>
      <c r="BG3" s="158"/>
      <c r="BH3" s="158"/>
      <c r="BI3" s="158"/>
      <c r="BJ3" s="158"/>
      <c r="BK3" s="158"/>
      <c r="BL3" s="158"/>
      <c r="BM3" s="158"/>
      <c r="BN3" s="158"/>
      <c r="BO3" s="158"/>
      <c r="BP3" s="158"/>
      <c r="BQ3" s="158"/>
      <c r="BR3" s="158"/>
      <c r="BS3" s="158"/>
      <c r="BT3" s="158"/>
      <c r="BU3" s="158"/>
      <c r="BV3" s="158"/>
      <c r="BW3" s="158"/>
    </row>
    <row r="4" spans="1:85" ht="16.5" thickBot="1" x14ac:dyDescent="0.25">
      <c r="A4" s="35" t="s">
        <v>446</v>
      </c>
      <c r="B4" s="125"/>
      <c r="C4" s="382" t="s">
        <v>861</v>
      </c>
      <c r="D4" s="383"/>
      <c r="E4" s="383"/>
      <c r="F4" s="383"/>
      <c r="G4" s="383"/>
      <c r="H4" s="383"/>
      <c r="I4" s="383"/>
      <c r="J4" s="383"/>
      <c r="K4" s="383"/>
      <c r="L4" s="384"/>
      <c r="M4" s="125"/>
      <c r="N4" s="125"/>
      <c r="O4" s="125"/>
      <c r="P4" s="382" t="s">
        <v>824</v>
      </c>
      <c r="Q4" s="383"/>
      <c r="R4" s="383"/>
      <c r="S4" s="383"/>
      <c r="T4" s="383"/>
      <c r="U4" s="383"/>
      <c r="V4" s="384"/>
      <c r="W4" s="125"/>
      <c r="X4" s="382" t="s">
        <v>564</v>
      </c>
      <c r="Y4" s="380"/>
      <c r="Z4" s="381"/>
      <c r="AA4" s="125"/>
      <c r="AB4" s="382" t="s">
        <v>564</v>
      </c>
      <c r="AC4" s="380"/>
      <c r="AD4" s="381"/>
      <c r="AE4" s="125"/>
      <c r="AF4" s="382" t="s">
        <v>564</v>
      </c>
      <c r="AG4" s="383"/>
      <c r="AH4" s="383"/>
      <c r="AI4" s="383"/>
      <c r="AJ4" s="384"/>
      <c r="AK4" s="125"/>
      <c r="AL4" s="382" t="s">
        <v>564</v>
      </c>
      <c r="AM4" s="383"/>
      <c r="AN4" s="383"/>
      <c r="AO4" s="383"/>
      <c r="AP4" s="383"/>
      <c r="AQ4" s="383"/>
      <c r="AR4" s="384"/>
      <c r="AS4" s="125"/>
    </row>
    <row r="5" spans="1:85" ht="16.5" thickBot="1" x14ac:dyDescent="0.25">
      <c r="A5" s="135" t="s">
        <v>445</v>
      </c>
      <c r="B5" s="125"/>
      <c r="C5" s="382" t="s">
        <v>863</v>
      </c>
      <c r="D5" s="380"/>
      <c r="E5" s="380"/>
      <c r="F5" s="380"/>
      <c r="G5" s="380"/>
      <c r="H5" s="380"/>
      <c r="I5" s="380"/>
      <c r="J5" s="380"/>
      <c r="K5" s="380"/>
      <c r="L5" s="381"/>
      <c r="M5" s="125"/>
      <c r="N5" s="125"/>
      <c r="O5" s="125"/>
      <c r="P5" s="382" t="s">
        <v>825</v>
      </c>
      <c r="Q5" s="383"/>
      <c r="R5" s="383"/>
      <c r="S5" s="383"/>
      <c r="T5" s="383"/>
      <c r="U5" s="383"/>
      <c r="V5" s="384"/>
      <c r="W5" s="125"/>
      <c r="X5" s="382" t="s">
        <v>529</v>
      </c>
      <c r="Y5" s="380"/>
      <c r="Z5" s="381"/>
      <c r="AA5" s="125"/>
      <c r="AB5" s="382" t="s">
        <v>516</v>
      </c>
      <c r="AC5" s="380"/>
      <c r="AD5" s="381"/>
      <c r="AE5" s="125"/>
      <c r="AF5" s="379" t="s">
        <v>515</v>
      </c>
      <c r="AG5" s="380"/>
      <c r="AH5" s="380"/>
      <c r="AI5" s="380"/>
      <c r="AJ5" s="381"/>
      <c r="AK5" s="125"/>
      <c r="AL5" s="382" t="s">
        <v>563</v>
      </c>
      <c r="AM5" s="383"/>
      <c r="AN5" s="383"/>
      <c r="AO5" s="383"/>
      <c r="AP5" s="383"/>
      <c r="AQ5" s="383"/>
      <c r="AR5" s="384"/>
      <c r="AS5" s="125"/>
    </row>
    <row r="6" spans="1:85" ht="16.5" thickBot="1" x14ac:dyDescent="0.25">
      <c r="A6" s="125"/>
      <c r="B6" s="125"/>
      <c r="C6" s="125"/>
      <c r="D6" s="401" t="s">
        <v>826</v>
      </c>
      <c r="E6" s="401"/>
      <c r="F6" s="401"/>
      <c r="G6" s="402"/>
      <c r="H6" s="125"/>
      <c r="I6" s="379" t="s">
        <v>827</v>
      </c>
      <c r="J6" s="380"/>
      <c r="K6" s="380"/>
      <c r="L6" s="381"/>
      <c r="M6" s="125"/>
      <c r="N6" s="125"/>
      <c r="O6" s="125"/>
      <c r="P6" s="125"/>
      <c r="Q6" s="382" t="s">
        <v>561</v>
      </c>
      <c r="R6" s="384"/>
      <c r="S6" s="382" t="s">
        <v>560</v>
      </c>
      <c r="T6" s="384"/>
      <c r="U6" s="125"/>
      <c r="V6" s="243" t="s">
        <v>774</v>
      </c>
      <c r="W6" s="125"/>
      <c r="X6" s="125"/>
      <c r="Y6" s="125"/>
      <c r="Z6" s="125"/>
      <c r="AA6" s="125"/>
      <c r="AB6" s="382" t="s">
        <v>779</v>
      </c>
      <c r="AC6" s="380"/>
      <c r="AD6" s="381"/>
      <c r="AE6" s="125"/>
      <c r="AF6" s="125"/>
      <c r="AG6" s="395" t="s">
        <v>436</v>
      </c>
      <c r="AH6" s="396"/>
      <c r="AI6" s="125"/>
      <c r="AJ6" s="242" t="s">
        <v>773</v>
      </c>
      <c r="AK6" s="125"/>
      <c r="AL6" s="125"/>
      <c r="AM6" s="399" t="s">
        <v>782</v>
      </c>
      <c r="AN6" s="396"/>
      <c r="AO6" s="399" t="s">
        <v>783</v>
      </c>
      <c r="AP6" s="396"/>
      <c r="AQ6" s="125"/>
      <c r="AR6" s="249" t="s">
        <v>773</v>
      </c>
      <c r="AS6" s="125"/>
    </row>
    <row r="7" spans="1:85" ht="16.5" thickBot="1" x14ac:dyDescent="0.25">
      <c r="A7" s="125"/>
      <c r="B7" s="125"/>
      <c r="C7" s="125"/>
      <c r="D7" s="145" t="s">
        <v>426</v>
      </c>
      <c r="E7" s="145" t="s">
        <v>427</v>
      </c>
      <c r="F7" s="125"/>
      <c r="G7" s="243" t="s">
        <v>773</v>
      </c>
      <c r="H7" s="125"/>
      <c r="I7" s="145" t="s">
        <v>426</v>
      </c>
      <c r="J7" s="145" t="s">
        <v>427</v>
      </c>
      <c r="K7" s="235"/>
      <c r="L7" s="243" t="s">
        <v>773</v>
      </c>
      <c r="M7" s="125"/>
      <c r="N7" s="125"/>
      <c r="O7" s="125"/>
      <c r="P7" s="405" t="s">
        <v>847</v>
      </c>
      <c r="Q7" s="406"/>
      <c r="R7" s="406"/>
      <c r="S7" s="406"/>
      <c r="T7" s="406"/>
      <c r="U7" s="406"/>
      <c r="V7" s="406"/>
      <c r="W7" s="125"/>
      <c r="X7" s="372" t="s">
        <v>846</v>
      </c>
      <c r="Y7" s="373"/>
      <c r="Z7" s="373"/>
      <c r="AA7" s="125"/>
      <c r="AB7" s="372" t="s">
        <v>842</v>
      </c>
      <c r="AC7" s="373"/>
      <c r="AD7" s="373"/>
      <c r="AE7" s="125"/>
      <c r="AF7" s="391" t="s">
        <v>840</v>
      </c>
      <c r="AG7" s="392"/>
      <c r="AH7" s="392"/>
      <c r="AI7" s="392"/>
      <c r="AJ7" s="392"/>
      <c r="AK7" s="125"/>
      <c r="AL7" s="372" t="s">
        <v>842</v>
      </c>
      <c r="AM7" s="373"/>
      <c r="AN7" s="373"/>
      <c r="AO7" s="391" t="s">
        <v>840</v>
      </c>
      <c r="AP7" s="392"/>
      <c r="AQ7" s="392"/>
      <c r="AR7" s="392"/>
      <c r="AS7" s="125"/>
    </row>
    <row r="8" spans="1:85" ht="16.5" thickBot="1" x14ac:dyDescent="0.25">
      <c r="A8" s="145" t="s">
        <v>644</v>
      </c>
      <c r="B8" s="125"/>
      <c r="C8" s="145" t="s">
        <v>635</v>
      </c>
      <c r="D8" s="181" t="s">
        <v>858</v>
      </c>
      <c r="E8" s="181" t="s">
        <v>858</v>
      </c>
      <c r="F8" s="153" t="s">
        <v>637</v>
      </c>
      <c r="G8" s="153" t="s">
        <v>636</v>
      </c>
      <c r="H8" s="125"/>
      <c r="I8" s="181" t="s">
        <v>858</v>
      </c>
      <c r="J8" s="181" t="s">
        <v>858</v>
      </c>
      <c r="K8" s="153" t="s">
        <v>637</v>
      </c>
      <c r="L8" s="153" t="s">
        <v>636</v>
      </c>
      <c r="M8" s="125"/>
      <c r="N8" s="177" t="s">
        <v>503</v>
      </c>
      <c r="O8" s="125"/>
      <c r="P8" s="157" t="s">
        <v>635</v>
      </c>
      <c r="Q8" s="145" t="s">
        <v>426</v>
      </c>
      <c r="R8" s="145" t="s">
        <v>427</v>
      </c>
      <c r="S8" s="145" t="s">
        <v>426</v>
      </c>
      <c r="T8" s="145" t="s">
        <v>427</v>
      </c>
      <c r="U8" s="125"/>
      <c r="V8" s="125"/>
      <c r="W8" s="125"/>
      <c r="X8" s="157" t="s">
        <v>635</v>
      </c>
      <c r="Y8" s="145" t="s">
        <v>426</v>
      </c>
      <c r="Z8" s="145" t="s">
        <v>427</v>
      </c>
      <c r="AA8" s="125"/>
      <c r="AB8" s="157" t="s">
        <v>635</v>
      </c>
      <c r="AC8" s="145" t="s">
        <v>426</v>
      </c>
      <c r="AD8" s="145" t="s">
        <v>427</v>
      </c>
      <c r="AE8" s="125"/>
      <c r="AF8" s="157" t="s">
        <v>635</v>
      </c>
      <c r="AG8" s="145" t="s">
        <v>426</v>
      </c>
      <c r="AH8" s="145" t="s">
        <v>427</v>
      </c>
      <c r="AI8" s="153" t="s">
        <v>637</v>
      </c>
      <c r="AJ8" s="153" t="s">
        <v>636</v>
      </c>
      <c r="AK8" s="125"/>
      <c r="AL8" s="157" t="s">
        <v>635</v>
      </c>
      <c r="AM8" s="145" t="s">
        <v>426</v>
      </c>
      <c r="AN8" s="145" t="s">
        <v>427</v>
      </c>
      <c r="AO8" s="145" t="s">
        <v>426</v>
      </c>
      <c r="AP8" s="145" t="s">
        <v>427</v>
      </c>
      <c r="AQ8" s="153" t="s">
        <v>637</v>
      </c>
      <c r="AR8" s="153" t="s">
        <v>636</v>
      </c>
      <c r="AS8" s="125"/>
    </row>
    <row r="9" spans="1:85" s="129" customFormat="1" ht="16.5" thickBot="1" x14ac:dyDescent="0.25">
      <c r="A9" s="214" t="s">
        <v>643</v>
      </c>
      <c r="B9" s="126"/>
      <c r="C9" s="126"/>
      <c r="D9" s="216">
        <v>0</v>
      </c>
      <c r="E9" s="216">
        <v>0</v>
      </c>
      <c r="F9" s="126"/>
      <c r="G9" s="216">
        <v>1</v>
      </c>
      <c r="H9" s="125"/>
      <c r="I9" s="216">
        <v>0</v>
      </c>
      <c r="J9" s="216">
        <v>0</v>
      </c>
      <c r="K9" s="235"/>
      <c r="L9" s="216">
        <v>1</v>
      </c>
      <c r="M9" s="126"/>
      <c r="N9" s="177" t="s">
        <v>440</v>
      </c>
      <c r="O9" s="126"/>
      <c r="P9" s="126"/>
      <c r="Q9" s="234">
        <v>1</v>
      </c>
      <c r="R9" s="234">
        <v>1</v>
      </c>
      <c r="S9" s="234">
        <v>1</v>
      </c>
      <c r="T9" s="234">
        <v>1</v>
      </c>
      <c r="U9" s="414" t="s">
        <v>864</v>
      </c>
      <c r="V9" s="415"/>
      <c r="W9" s="126"/>
      <c r="X9" s="126"/>
      <c r="Y9" s="234">
        <v>1</v>
      </c>
      <c r="Z9" s="234">
        <v>1</v>
      </c>
      <c r="AA9" s="126"/>
      <c r="AB9" s="126"/>
      <c r="AC9" s="234">
        <v>1</v>
      </c>
      <c r="AD9" s="234">
        <v>1</v>
      </c>
      <c r="AE9" s="126"/>
      <c r="AF9" s="126"/>
      <c r="AG9" s="234">
        <v>1</v>
      </c>
      <c r="AH9" s="234">
        <v>1</v>
      </c>
      <c r="AI9" s="235"/>
      <c r="AJ9" s="234">
        <v>1</v>
      </c>
      <c r="AK9" s="126"/>
      <c r="AL9" s="126"/>
      <c r="AM9" s="234">
        <v>1</v>
      </c>
      <c r="AN9" s="234">
        <v>1</v>
      </c>
      <c r="AO9" s="234">
        <v>1</v>
      </c>
      <c r="AP9" s="234">
        <v>1</v>
      </c>
      <c r="AQ9" s="235"/>
      <c r="AR9" s="234">
        <v>1</v>
      </c>
      <c r="AS9" s="126"/>
      <c r="AT9" s="159"/>
      <c r="AU9" s="159"/>
      <c r="AV9" s="159"/>
      <c r="AW9" s="159"/>
      <c r="AX9" s="159"/>
      <c r="AY9" s="159"/>
      <c r="AZ9" s="159"/>
      <c r="BA9" s="159"/>
      <c r="BB9" s="159"/>
      <c r="BC9" s="159"/>
      <c r="BD9" s="159"/>
      <c r="BW9" s="151"/>
      <c r="BX9" s="151"/>
      <c r="BY9" s="151"/>
      <c r="BZ9" s="151"/>
      <c r="CA9" s="151"/>
      <c r="CB9" s="151"/>
      <c r="CC9" s="151"/>
      <c r="CD9" s="151"/>
      <c r="CE9" s="151"/>
      <c r="CF9" s="151"/>
      <c r="CG9" s="151"/>
    </row>
    <row r="10" spans="1:85" s="226" customFormat="1" x14ac:dyDescent="0.2">
      <c r="A10" s="218" t="s">
        <v>641</v>
      </c>
      <c r="B10" s="219"/>
      <c r="C10" s="219"/>
      <c r="D10" s="220">
        <f>COUNT(D13:D37)</f>
        <v>2</v>
      </c>
      <c r="E10" s="220">
        <f>COUNT(E13:E37)</f>
        <v>2</v>
      </c>
      <c r="F10" s="219"/>
      <c r="G10" s="220">
        <f>COUNT(PINNAE_Prod!G13:G37)</f>
        <v>2</v>
      </c>
      <c r="H10" s="220"/>
      <c r="I10" s="220">
        <f>COUNT(I13:I37)</f>
        <v>2</v>
      </c>
      <c r="J10" s="220">
        <f>COUNT(J13:J37)</f>
        <v>2</v>
      </c>
      <c r="K10" s="220"/>
      <c r="L10" s="220">
        <f t="shared" ref="L10" si="0">COUNT(L13:L37)</f>
        <v>2</v>
      </c>
      <c r="M10" s="219"/>
      <c r="N10" s="219"/>
      <c r="O10" s="219"/>
      <c r="P10" s="219"/>
      <c r="Q10" s="220">
        <f>COUNT(Q13:Q37)</f>
        <v>3</v>
      </c>
      <c r="R10" s="220">
        <f>COUNT(R13:R37)</f>
        <v>3</v>
      </c>
      <c r="S10" s="220">
        <f>COUNT(S13:S37)</f>
        <v>3</v>
      </c>
      <c r="T10" s="220">
        <f>COUNT(T13:T37)</f>
        <v>3</v>
      </c>
      <c r="U10" s="219"/>
      <c r="V10" s="219"/>
      <c r="W10" s="219"/>
      <c r="X10" s="219"/>
      <c r="Y10" s="220">
        <f>COUNT(Y13:Y37)</f>
        <v>3</v>
      </c>
      <c r="Z10" s="220">
        <f>COUNT(Z13:Z37)</f>
        <v>3</v>
      </c>
      <c r="AA10" s="219"/>
      <c r="AB10" s="219"/>
      <c r="AC10" s="220">
        <f>COUNT(AC13:AC37)</f>
        <v>3</v>
      </c>
      <c r="AD10" s="220">
        <f>COUNT(AD13:AD37)</f>
        <v>3</v>
      </c>
      <c r="AE10" s="219"/>
      <c r="AF10" s="219"/>
      <c r="AG10" s="220">
        <f>COUNT(AG13:AG37)</f>
        <v>3</v>
      </c>
      <c r="AH10" s="220">
        <f>COUNT(AH13:AH37)</f>
        <v>3</v>
      </c>
      <c r="AI10" s="220"/>
      <c r="AJ10" s="220">
        <f>COUNT(AJ13:AJ37)</f>
        <v>2</v>
      </c>
      <c r="AK10" s="219"/>
      <c r="AL10" s="219"/>
      <c r="AM10" s="220">
        <f>COUNT(AM13:AM37)</f>
        <v>3</v>
      </c>
      <c r="AN10" s="220">
        <f>COUNT(AN13:AN37)</f>
        <v>3</v>
      </c>
      <c r="AO10" s="220">
        <f>COUNT(AO13:AO37)</f>
        <v>3</v>
      </c>
      <c r="AP10" s="220">
        <f>COUNT(AP13:AP37)</f>
        <v>3</v>
      </c>
      <c r="AQ10" s="220"/>
      <c r="AR10" s="220">
        <f>COUNT(AR13:AR37)</f>
        <v>2</v>
      </c>
      <c r="AS10" s="219"/>
      <c r="AT10" s="224"/>
      <c r="AU10" s="224"/>
      <c r="AV10" s="224"/>
      <c r="AW10" s="224"/>
      <c r="AX10" s="224"/>
      <c r="AY10" s="224"/>
      <c r="BC10" s="224"/>
      <c r="BD10" s="224"/>
      <c r="BW10" s="225"/>
      <c r="BX10" s="225"/>
      <c r="BY10" s="225"/>
      <c r="BZ10" s="225"/>
      <c r="CA10" s="225"/>
      <c r="CB10" s="225"/>
      <c r="CC10" s="225"/>
      <c r="CD10" s="225"/>
      <c r="CE10" s="225"/>
      <c r="CF10" s="225"/>
      <c r="CG10" s="225"/>
    </row>
    <row r="11" spans="1:85" s="232" customFormat="1" x14ac:dyDescent="0.2">
      <c r="A11" s="221" t="s">
        <v>642</v>
      </c>
      <c r="B11" s="233"/>
      <c r="C11" s="229"/>
      <c r="D11" s="376" t="s">
        <v>924</v>
      </c>
      <c r="E11" s="376"/>
      <c r="F11" s="376"/>
      <c r="G11" s="376"/>
      <c r="H11" s="229"/>
      <c r="I11" s="376" t="s">
        <v>925</v>
      </c>
      <c r="J11" s="376"/>
      <c r="K11" s="376"/>
      <c r="L11" s="376"/>
      <c r="M11" s="233"/>
      <c r="N11" s="233"/>
      <c r="O11" s="233"/>
      <c r="P11" s="376" t="s">
        <v>926</v>
      </c>
      <c r="Q11" s="376"/>
      <c r="R11" s="376"/>
      <c r="S11" s="376"/>
      <c r="T11" s="376"/>
      <c r="U11" s="229"/>
      <c r="V11" s="229"/>
      <c r="W11" s="233"/>
      <c r="X11" s="376" t="s">
        <v>927</v>
      </c>
      <c r="Y11" s="376"/>
      <c r="Z11" s="376"/>
      <c r="AA11" s="233"/>
      <c r="AB11" s="376" t="s">
        <v>928</v>
      </c>
      <c r="AC11" s="376"/>
      <c r="AD11" s="376"/>
      <c r="AE11" s="233"/>
      <c r="AF11" s="376" t="s">
        <v>640</v>
      </c>
      <c r="AG11" s="376"/>
      <c r="AH11" s="376"/>
      <c r="AI11" s="376"/>
      <c r="AJ11" s="376"/>
      <c r="AK11" s="376"/>
      <c r="AL11" s="376" t="s">
        <v>929</v>
      </c>
      <c r="AM11" s="376"/>
      <c r="AN11" s="376"/>
      <c r="AO11" s="376"/>
      <c r="AP11" s="376"/>
      <c r="AQ11" s="376" t="s">
        <v>683</v>
      </c>
      <c r="AR11" s="376"/>
      <c r="AS11" s="229"/>
      <c r="AT11" s="224"/>
      <c r="AU11" s="224"/>
      <c r="AV11" s="224"/>
      <c r="AW11" s="224"/>
      <c r="AX11" s="224"/>
      <c r="AY11" s="224"/>
      <c r="AZ11" s="224"/>
      <c r="BA11" s="224"/>
      <c r="BB11" s="224"/>
      <c r="BC11" s="224"/>
      <c r="BD11" s="224"/>
      <c r="BW11" s="231"/>
      <c r="BX11" s="231"/>
      <c r="BY11" s="231"/>
      <c r="BZ11" s="231"/>
      <c r="CA11" s="231"/>
      <c r="CB11" s="231"/>
      <c r="CC11" s="231"/>
      <c r="CD11" s="231"/>
      <c r="CE11" s="231"/>
      <c r="CF11" s="231"/>
      <c r="CG11" s="231"/>
    </row>
    <row r="12" spans="1:85" x14ac:dyDescent="0.2">
      <c r="A12" s="130" t="s">
        <v>317</v>
      </c>
      <c r="B12" s="125"/>
      <c r="C12" s="131" t="s">
        <v>438</v>
      </c>
      <c r="D12" s="131" t="s">
        <v>860</v>
      </c>
      <c r="E12" s="130" t="s">
        <v>4</v>
      </c>
      <c r="F12" s="130" t="s">
        <v>634</v>
      </c>
      <c r="G12" s="130" t="s">
        <v>712</v>
      </c>
      <c r="H12" s="130"/>
      <c r="I12" s="131" t="s">
        <v>860</v>
      </c>
      <c r="J12" s="130" t="s">
        <v>4</v>
      </c>
      <c r="K12" s="130" t="s">
        <v>634</v>
      </c>
      <c r="L12" s="130" t="s">
        <v>712</v>
      </c>
      <c r="M12" s="125"/>
      <c r="N12" s="125"/>
      <c r="O12" s="125"/>
      <c r="P12" s="131" t="s">
        <v>438</v>
      </c>
      <c r="Q12" s="130" t="s">
        <v>0</v>
      </c>
      <c r="R12" s="130" t="s">
        <v>0</v>
      </c>
      <c r="S12" s="130" t="s">
        <v>0</v>
      </c>
      <c r="T12" s="130" t="s">
        <v>0</v>
      </c>
      <c r="U12" s="125"/>
      <c r="V12" s="125"/>
      <c r="W12" s="125"/>
      <c r="X12" s="131" t="s">
        <v>438</v>
      </c>
      <c r="Y12" s="130" t="s">
        <v>265</v>
      </c>
      <c r="Z12" s="130" t="s">
        <v>265</v>
      </c>
      <c r="AA12" s="125"/>
      <c r="AB12" s="131" t="s">
        <v>438</v>
      </c>
      <c r="AC12" s="130" t="s">
        <v>3</v>
      </c>
      <c r="AD12" s="130" t="s">
        <v>3</v>
      </c>
      <c r="AE12" s="125"/>
      <c r="AF12" s="131" t="s">
        <v>438</v>
      </c>
      <c r="AG12" s="130" t="s">
        <v>3</v>
      </c>
      <c r="AH12" s="130" t="s">
        <v>3</v>
      </c>
      <c r="AI12" s="130" t="s">
        <v>634</v>
      </c>
      <c r="AJ12" s="130" t="s">
        <v>454</v>
      </c>
      <c r="AK12" s="125"/>
      <c r="AL12" s="131" t="s">
        <v>438</v>
      </c>
      <c r="AM12" s="130" t="s">
        <v>3</v>
      </c>
      <c r="AN12" s="130" t="s">
        <v>3</v>
      </c>
      <c r="AO12" s="130" t="s">
        <v>3</v>
      </c>
      <c r="AP12" s="130" t="s">
        <v>3</v>
      </c>
      <c r="AQ12" s="130" t="s">
        <v>634</v>
      </c>
      <c r="AR12" s="130" t="s">
        <v>454</v>
      </c>
      <c r="AS12" s="125"/>
    </row>
    <row r="13" spans="1:85" x14ac:dyDescent="0.25">
      <c r="A13" s="130">
        <v>1</v>
      </c>
      <c r="B13" s="125"/>
      <c r="C13" s="141">
        <v>1</v>
      </c>
      <c r="D13" s="133">
        <v>40</v>
      </c>
      <c r="E13" s="133">
        <v>0.4</v>
      </c>
      <c r="F13" s="210">
        <v>1</v>
      </c>
      <c r="G13" s="133">
        <v>0.7</v>
      </c>
      <c r="H13" s="125"/>
      <c r="I13" s="146">
        <v>60</v>
      </c>
      <c r="J13" s="133">
        <v>0.4</v>
      </c>
      <c r="K13" s="210">
        <v>1</v>
      </c>
      <c r="L13" s="133">
        <v>0.7</v>
      </c>
      <c r="M13" s="125"/>
      <c r="N13" s="273">
        <f>D13+I13</f>
        <v>100</v>
      </c>
      <c r="O13" s="125"/>
      <c r="P13" s="106">
        <v>0</v>
      </c>
      <c r="Q13" s="105">
        <v>5</v>
      </c>
      <c r="R13" s="105">
        <v>0.5</v>
      </c>
      <c r="S13" s="105">
        <v>0.1</v>
      </c>
      <c r="T13" s="105">
        <v>0.01</v>
      </c>
      <c r="U13" s="125"/>
      <c r="V13" s="125"/>
      <c r="W13" s="125"/>
      <c r="X13" s="106">
        <v>0</v>
      </c>
      <c r="Y13" s="105">
        <v>10</v>
      </c>
      <c r="Z13" s="105">
        <v>1</v>
      </c>
      <c r="AA13" s="125"/>
      <c r="AB13" s="106">
        <v>0</v>
      </c>
      <c r="AC13" s="105">
        <v>180</v>
      </c>
      <c r="AD13" s="105">
        <v>18</v>
      </c>
      <c r="AE13" s="125"/>
      <c r="AF13" s="106">
        <v>0</v>
      </c>
      <c r="AG13" s="105">
        <v>30</v>
      </c>
      <c r="AH13" s="105">
        <v>0</v>
      </c>
      <c r="AI13" s="210">
        <v>1</v>
      </c>
      <c r="AJ13" s="133">
        <v>0.8</v>
      </c>
      <c r="AK13" s="125"/>
      <c r="AL13" s="106">
        <v>0</v>
      </c>
      <c r="AM13" s="105">
        <v>120</v>
      </c>
      <c r="AN13" s="105">
        <v>12</v>
      </c>
      <c r="AO13" s="105">
        <v>80</v>
      </c>
      <c r="AP13" s="105">
        <v>20</v>
      </c>
      <c r="AQ13" s="210">
        <v>1</v>
      </c>
      <c r="AR13" s="133">
        <v>0.8</v>
      </c>
      <c r="AS13" s="125"/>
    </row>
    <row r="14" spans="1:85" x14ac:dyDescent="0.25">
      <c r="A14" s="130">
        <v>2</v>
      </c>
      <c r="B14" s="125"/>
      <c r="C14" s="141">
        <v>30</v>
      </c>
      <c r="D14" s="162">
        <v>40</v>
      </c>
      <c r="E14" s="162">
        <v>0.4</v>
      </c>
      <c r="F14" s="210">
        <v>5</v>
      </c>
      <c r="G14" s="143">
        <v>1</v>
      </c>
      <c r="H14" s="125"/>
      <c r="I14" s="161">
        <v>60</v>
      </c>
      <c r="J14" s="162">
        <v>0.4</v>
      </c>
      <c r="K14" s="210">
        <v>5</v>
      </c>
      <c r="L14" s="143">
        <v>1</v>
      </c>
      <c r="M14" s="125"/>
      <c r="N14" s="273">
        <f t="shared" ref="N14:N37" si="1">D14+I14</f>
        <v>100</v>
      </c>
      <c r="O14" s="125"/>
      <c r="P14" s="106">
        <v>40</v>
      </c>
      <c r="Q14" s="107">
        <v>5</v>
      </c>
      <c r="R14" s="107">
        <v>0.5</v>
      </c>
      <c r="S14" s="107">
        <v>0.1</v>
      </c>
      <c r="T14" s="107">
        <v>0.01</v>
      </c>
      <c r="U14" s="125"/>
      <c r="V14" s="125"/>
      <c r="W14" s="125"/>
      <c r="X14" s="106">
        <v>40</v>
      </c>
      <c r="Y14" s="107">
        <v>10</v>
      </c>
      <c r="Z14" s="107">
        <v>1</v>
      </c>
      <c r="AA14" s="125"/>
      <c r="AB14" s="106">
        <v>40</v>
      </c>
      <c r="AC14" s="107">
        <v>180</v>
      </c>
      <c r="AD14" s="107">
        <v>18</v>
      </c>
      <c r="AE14" s="125"/>
      <c r="AF14" s="106">
        <v>40</v>
      </c>
      <c r="AG14" s="107">
        <v>30</v>
      </c>
      <c r="AH14" s="107">
        <v>3</v>
      </c>
      <c r="AI14" s="210">
        <v>15</v>
      </c>
      <c r="AJ14" s="143">
        <v>1</v>
      </c>
      <c r="AK14" s="125"/>
      <c r="AL14" s="106">
        <v>40</v>
      </c>
      <c r="AM14" s="107">
        <v>120</v>
      </c>
      <c r="AN14" s="107">
        <v>12</v>
      </c>
      <c r="AO14" s="107">
        <v>80</v>
      </c>
      <c r="AP14" s="107">
        <v>20</v>
      </c>
      <c r="AQ14" s="210">
        <v>15</v>
      </c>
      <c r="AR14" s="143">
        <v>1</v>
      </c>
      <c r="AS14" s="125"/>
    </row>
    <row r="15" spans="1:85" x14ac:dyDescent="0.25">
      <c r="A15" s="130">
        <v>3</v>
      </c>
      <c r="B15" s="125"/>
      <c r="C15" s="141"/>
      <c r="D15" s="133"/>
      <c r="E15" s="133"/>
      <c r="F15" s="210"/>
      <c r="G15" s="133"/>
      <c r="H15" s="125"/>
      <c r="I15" s="146"/>
      <c r="J15" s="133"/>
      <c r="K15" s="210"/>
      <c r="L15" s="133"/>
      <c r="M15" s="125"/>
      <c r="N15" s="273">
        <f t="shared" si="1"/>
        <v>0</v>
      </c>
      <c r="O15" s="125"/>
      <c r="P15" s="106">
        <v>100</v>
      </c>
      <c r="Q15" s="105">
        <v>5</v>
      </c>
      <c r="R15" s="105">
        <v>0.5</v>
      </c>
      <c r="S15" s="105">
        <v>0.1</v>
      </c>
      <c r="T15" s="105">
        <v>0.01</v>
      </c>
      <c r="U15" s="125"/>
      <c r="V15" s="125"/>
      <c r="W15" s="125"/>
      <c r="X15" s="106">
        <v>100</v>
      </c>
      <c r="Y15" s="105">
        <v>2</v>
      </c>
      <c r="Z15" s="105">
        <v>1</v>
      </c>
      <c r="AA15" s="125"/>
      <c r="AB15" s="106">
        <v>100</v>
      </c>
      <c r="AC15" s="105">
        <v>180</v>
      </c>
      <c r="AD15" s="105">
        <v>18</v>
      </c>
      <c r="AE15" s="125"/>
      <c r="AF15" s="106">
        <v>100</v>
      </c>
      <c r="AG15" s="105">
        <v>10</v>
      </c>
      <c r="AH15" s="105">
        <v>1</v>
      </c>
      <c r="AI15" s="210"/>
      <c r="AJ15" s="133"/>
      <c r="AK15" s="125"/>
      <c r="AL15" s="106">
        <v>100</v>
      </c>
      <c r="AM15" s="105">
        <v>120</v>
      </c>
      <c r="AN15" s="105">
        <v>12</v>
      </c>
      <c r="AO15" s="105">
        <v>30</v>
      </c>
      <c r="AP15" s="105">
        <v>20</v>
      </c>
      <c r="AQ15" s="210"/>
      <c r="AR15" s="133"/>
      <c r="AS15" s="125"/>
    </row>
    <row r="16" spans="1:85" x14ac:dyDescent="0.25">
      <c r="A16" s="130">
        <v>4</v>
      </c>
      <c r="B16" s="125"/>
      <c r="C16" s="141"/>
      <c r="D16" s="162"/>
      <c r="E16" s="162"/>
      <c r="F16" s="210"/>
      <c r="G16" s="143"/>
      <c r="H16" s="125"/>
      <c r="I16" s="161"/>
      <c r="J16" s="162"/>
      <c r="K16" s="210"/>
      <c r="L16" s="143"/>
      <c r="M16" s="125"/>
      <c r="N16" s="273">
        <f t="shared" si="1"/>
        <v>0</v>
      </c>
      <c r="O16" s="125"/>
      <c r="P16" s="160"/>
      <c r="Q16" s="162"/>
      <c r="R16" s="162"/>
      <c r="S16" s="162"/>
      <c r="T16" s="162"/>
      <c r="U16" s="125"/>
      <c r="V16" s="125"/>
      <c r="W16" s="125"/>
      <c r="X16" s="160"/>
      <c r="Y16" s="162"/>
      <c r="Z16" s="162"/>
      <c r="AA16" s="125"/>
      <c r="AB16" s="160"/>
      <c r="AC16" s="162"/>
      <c r="AD16" s="162"/>
      <c r="AE16" s="125"/>
      <c r="AF16" s="203"/>
      <c r="AG16" s="200"/>
      <c r="AH16" s="200"/>
      <c r="AI16" s="124"/>
      <c r="AJ16" s="143"/>
      <c r="AK16" s="125"/>
      <c r="AL16" s="160"/>
      <c r="AM16" s="162"/>
      <c r="AN16" s="162"/>
      <c r="AO16" s="162"/>
      <c r="AP16" s="162"/>
      <c r="AQ16" s="124"/>
      <c r="AR16" s="143"/>
      <c r="AS16" s="125"/>
    </row>
    <row r="17" spans="1:45" x14ac:dyDescent="0.25">
      <c r="A17" s="130">
        <v>5</v>
      </c>
      <c r="B17" s="125"/>
      <c r="C17" s="141"/>
      <c r="D17" s="133"/>
      <c r="E17" s="133"/>
      <c r="F17" s="210"/>
      <c r="G17" s="133"/>
      <c r="H17" s="125"/>
      <c r="I17" s="146"/>
      <c r="J17" s="133"/>
      <c r="K17" s="210"/>
      <c r="L17" s="133"/>
      <c r="M17" s="125"/>
      <c r="N17" s="273">
        <f t="shared" si="1"/>
        <v>0</v>
      </c>
      <c r="O17" s="125"/>
      <c r="P17" s="160"/>
      <c r="Q17" s="133"/>
      <c r="R17" s="133"/>
      <c r="S17" s="133"/>
      <c r="T17" s="133"/>
      <c r="U17" s="125"/>
      <c r="V17" s="125"/>
      <c r="W17" s="125"/>
      <c r="X17" s="160"/>
      <c r="Y17" s="133"/>
      <c r="Z17" s="133"/>
      <c r="AA17" s="125"/>
      <c r="AB17" s="160"/>
      <c r="AC17" s="133"/>
      <c r="AD17" s="133"/>
      <c r="AE17" s="125"/>
      <c r="AF17" s="203"/>
      <c r="AG17" s="199"/>
      <c r="AH17" s="199"/>
      <c r="AI17" s="124"/>
      <c r="AJ17" s="133"/>
      <c r="AK17" s="125"/>
      <c r="AL17" s="160"/>
      <c r="AM17" s="133"/>
      <c r="AN17" s="133"/>
      <c r="AO17" s="133"/>
      <c r="AP17" s="133"/>
      <c r="AQ17" s="124"/>
      <c r="AR17" s="133"/>
      <c r="AS17" s="125"/>
    </row>
    <row r="18" spans="1:45" x14ac:dyDescent="0.25">
      <c r="A18" s="130">
        <v>6</v>
      </c>
      <c r="B18" s="125"/>
      <c r="C18" s="141"/>
      <c r="D18" s="162"/>
      <c r="E18" s="162"/>
      <c r="F18" s="210"/>
      <c r="G18" s="143"/>
      <c r="H18" s="125"/>
      <c r="I18" s="161"/>
      <c r="J18" s="162"/>
      <c r="K18" s="210"/>
      <c r="L18" s="143"/>
      <c r="M18" s="125"/>
      <c r="N18" s="273">
        <f t="shared" si="1"/>
        <v>0</v>
      </c>
      <c r="O18" s="125"/>
      <c r="P18" s="160"/>
      <c r="Q18" s="162"/>
      <c r="R18" s="162"/>
      <c r="S18" s="162"/>
      <c r="T18" s="162"/>
      <c r="U18" s="125"/>
      <c r="V18" s="125"/>
      <c r="W18" s="125"/>
      <c r="X18" s="160"/>
      <c r="Y18" s="162"/>
      <c r="Z18" s="162"/>
      <c r="AA18" s="125"/>
      <c r="AB18" s="160"/>
      <c r="AC18" s="162"/>
      <c r="AD18" s="162"/>
      <c r="AE18" s="125"/>
      <c r="AF18" s="203"/>
      <c r="AG18" s="200"/>
      <c r="AH18" s="200"/>
      <c r="AI18" s="124"/>
      <c r="AJ18" s="143"/>
      <c r="AK18" s="125"/>
      <c r="AL18" s="160"/>
      <c r="AM18" s="162"/>
      <c r="AN18" s="162"/>
      <c r="AO18" s="162"/>
      <c r="AP18" s="162"/>
      <c r="AQ18" s="124"/>
      <c r="AR18" s="143"/>
      <c r="AS18" s="125"/>
    </row>
    <row r="19" spans="1:45" x14ac:dyDescent="0.25">
      <c r="A19" s="130">
        <v>7</v>
      </c>
      <c r="B19" s="125"/>
      <c r="C19" s="141"/>
      <c r="D19" s="133"/>
      <c r="E19" s="133"/>
      <c r="F19" s="210"/>
      <c r="G19" s="133"/>
      <c r="H19" s="125"/>
      <c r="I19" s="146"/>
      <c r="J19" s="133"/>
      <c r="K19" s="210"/>
      <c r="L19" s="133"/>
      <c r="M19" s="125"/>
      <c r="N19" s="273">
        <f t="shared" si="1"/>
        <v>0</v>
      </c>
      <c r="O19" s="125"/>
      <c r="P19" s="160"/>
      <c r="Q19" s="133"/>
      <c r="R19" s="133"/>
      <c r="S19" s="133"/>
      <c r="T19" s="133"/>
      <c r="U19" s="125"/>
      <c r="V19" s="125"/>
      <c r="W19" s="125"/>
      <c r="X19" s="160"/>
      <c r="Y19" s="133"/>
      <c r="Z19" s="133"/>
      <c r="AA19" s="125"/>
      <c r="AB19" s="160"/>
      <c r="AC19" s="133"/>
      <c r="AD19" s="133"/>
      <c r="AE19" s="125"/>
      <c r="AF19" s="203"/>
      <c r="AG19" s="199"/>
      <c r="AH19" s="199"/>
      <c r="AI19" s="124"/>
      <c r="AJ19" s="133"/>
      <c r="AK19" s="125"/>
      <c r="AL19" s="160"/>
      <c r="AM19" s="133"/>
      <c r="AN19" s="133"/>
      <c r="AO19" s="133"/>
      <c r="AP19" s="133"/>
      <c r="AQ19" s="124"/>
      <c r="AR19" s="133"/>
      <c r="AS19" s="125"/>
    </row>
    <row r="20" spans="1:45" x14ac:dyDescent="0.25">
      <c r="A20" s="130">
        <v>8</v>
      </c>
      <c r="B20" s="125"/>
      <c r="C20" s="141"/>
      <c r="D20" s="162"/>
      <c r="E20" s="162"/>
      <c r="F20" s="210"/>
      <c r="G20" s="143"/>
      <c r="H20" s="125"/>
      <c r="I20" s="161"/>
      <c r="J20" s="162"/>
      <c r="K20" s="210"/>
      <c r="L20" s="143"/>
      <c r="M20" s="125"/>
      <c r="N20" s="273">
        <f t="shared" si="1"/>
        <v>0</v>
      </c>
      <c r="O20" s="125"/>
      <c r="P20" s="160"/>
      <c r="Q20" s="162"/>
      <c r="R20" s="162"/>
      <c r="S20" s="162"/>
      <c r="T20" s="162"/>
      <c r="U20" s="125"/>
      <c r="V20" s="125"/>
      <c r="W20" s="125"/>
      <c r="X20" s="160"/>
      <c r="Y20" s="162"/>
      <c r="Z20" s="162"/>
      <c r="AA20" s="125"/>
      <c r="AB20" s="160"/>
      <c r="AC20" s="162"/>
      <c r="AD20" s="162"/>
      <c r="AE20" s="125"/>
      <c r="AF20" s="203"/>
      <c r="AG20" s="200"/>
      <c r="AH20" s="200"/>
      <c r="AI20" s="124"/>
      <c r="AJ20" s="143"/>
      <c r="AK20" s="125"/>
      <c r="AL20" s="160"/>
      <c r="AM20" s="162"/>
      <c r="AN20" s="162"/>
      <c r="AO20" s="162"/>
      <c r="AP20" s="162"/>
      <c r="AQ20" s="124"/>
      <c r="AR20" s="143"/>
      <c r="AS20" s="125"/>
    </row>
    <row r="21" spans="1:45" x14ac:dyDescent="0.25">
      <c r="A21" s="130">
        <v>9</v>
      </c>
      <c r="B21" s="125"/>
      <c r="C21" s="141"/>
      <c r="D21" s="133"/>
      <c r="E21" s="133"/>
      <c r="F21" s="210"/>
      <c r="G21" s="133"/>
      <c r="H21" s="125"/>
      <c r="I21" s="146"/>
      <c r="J21" s="133"/>
      <c r="K21" s="210"/>
      <c r="L21" s="133"/>
      <c r="M21" s="125"/>
      <c r="N21" s="273">
        <f t="shared" si="1"/>
        <v>0</v>
      </c>
      <c r="O21" s="125"/>
      <c r="P21" s="160"/>
      <c r="Q21" s="133"/>
      <c r="R21" s="133"/>
      <c r="S21" s="133"/>
      <c r="T21" s="133"/>
      <c r="U21" s="125"/>
      <c r="V21" s="125"/>
      <c r="W21" s="125"/>
      <c r="X21" s="160"/>
      <c r="Y21" s="133"/>
      <c r="Z21" s="133"/>
      <c r="AA21" s="125"/>
      <c r="AB21" s="160"/>
      <c r="AC21" s="133"/>
      <c r="AD21" s="133"/>
      <c r="AE21" s="125"/>
      <c r="AF21" s="203"/>
      <c r="AG21" s="199"/>
      <c r="AH21" s="199"/>
      <c r="AI21" s="124"/>
      <c r="AJ21" s="133"/>
      <c r="AK21" s="125"/>
      <c r="AL21" s="160"/>
      <c r="AM21" s="133"/>
      <c r="AN21" s="133"/>
      <c r="AO21" s="133"/>
      <c r="AP21" s="133"/>
      <c r="AQ21" s="124"/>
      <c r="AR21" s="133"/>
      <c r="AS21" s="125"/>
    </row>
    <row r="22" spans="1:45" x14ac:dyDescent="0.25">
      <c r="A22" s="130">
        <v>10</v>
      </c>
      <c r="B22" s="125"/>
      <c r="C22" s="141"/>
      <c r="D22" s="162"/>
      <c r="E22" s="162"/>
      <c r="F22" s="210"/>
      <c r="G22" s="143"/>
      <c r="H22" s="125"/>
      <c r="I22" s="161"/>
      <c r="J22" s="162"/>
      <c r="K22" s="210"/>
      <c r="L22" s="143"/>
      <c r="M22" s="125"/>
      <c r="N22" s="273">
        <f t="shared" si="1"/>
        <v>0</v>
      </c>
      <c r="O22" s="125"/>
      <c r="P22" s="160"/>
      <c r="Q22" s="162"/>
      <c r="R22" s="162"/>
      <c r="S22" s="162"/>
      <c r="T22" s="162"/>
      <c r="U22" s="125"/>
      <c r="V22" s="125"/>
      <c r="W22" s="125"/>
      <c r="X22" s="160"/>
      <c r="Y22" s="162"/>
      <c r="Z22" s="162"/>
      <c r="AA22" s="125"/>
      <c r="AB22" s="160"/>
      <c r="AC22" s="162"/>
      <c r="AD22" s="162"/>
      <c r="AE22" s="125"/>
      <c r="AF22" s="203"/>
      <c r="AG22" s="200"/>
      <c r="AH22" s="200"/>
      <c r="AI22" s="124"/>
      <c r="AJ22" s="143"/>
      <c r="AK22" s="125"/>
      <c r="AL22" s="160"/>
      <c r="AM22" s="162"/>
      <c r="AN22" s="162"/>
      <c r="AO22" s="162"/>
      <c r="AP22" s="162"/>
      <c r="AQ22" s="124"/>
      <c r="AR22" s="143"/>
      <c r="AS22" s="125"/>
    </row>
    <row r="23" spans="1:45" x14ac:dyDescent="0.25">
      <c r="A23" s="130">
        <v>11</v>
      </c>
      <c r="B23" s="125"/>
      <c r="C23" s="141"/>
      <c r="D23" s="133"/>
      <c r="E23" s="133"/>
      <c r="F23" s="210"/>
      <c r="G23" s="133"/>
      <c r="H23" s="125"/>
      <c r="I23" s="146"/>
      <c r="J23" s="133"/>
      <c r="K23" s="210"/>
      <c r="L23" s="133"/>
      <c r="M23" s="125"/>
      <c r="N23" s="273">
        <f t="shared" si="1"/>
        <v>0</v>
      </c>
      <c r="O23" s="125"/>
      <c r="P23" s="160"/>
      <c r="Q23" s="133"/>
      <c r="R23" s="133"/>
      <c r="S23" s="133"/>
      <c r="T23" s="133"/>
      <c r="U23" s="125"/>
      <c r="V23" s="125"/>
      <c r="W23" s="125"/>
      <c r="X23" s="160"/>
      <c r="Y23" s="133"/>
      <c r="Z23" s="133"/>
      <c r="AA23" s="125"/>
      <c r="AB23" s="160"/>
      <c r="AC23" s="133"/>
      <c r="AD23" s="133"/>
      <c r="AE23" s="125"/>
      <c r="AF23" s="203"/>
      <c r="AG23" s="199"/>
      <c r="AH23" s="199"/>
      <c r="AI23" s="124"/>
      <c r="AJ23" s="133"/>
      <c r="AK23" s="125"/>
      <c r="AL23" s="160"/>
      <c r="AM23" s="133"/>
      <c r="AN23" s="133"/>
      <c r="AO23" s="133"/>
      <c r="AP23" s="133"/>
      <c r="AQ23" s="124"/>
      <c r="AR23" s="133"/>
      <c r="AS23" s="125"/>
    </row>
    <row r="24" spans="1:45" x14ac:dyDescent="0.2">
      <c r="A24" s="130">
        <v>12</v>
      </c>
      <c r="B24" s="125"/>
      <c r="C24" s="141"/>
      <c r="D24" s="162"/>
      <c r="E24" s="162"/>
      <c r="F24" s="210"/>
      <c r="G24" s="143"/>
      <c r="H24" s="125"/>
      <c r="I24" s="161"/>
      <c r="J24" s="162"/>
      <c r="K24" s="210"/>
      <c r="L24" s="143"/>
      <c r="M24" s="125"/>
      <c r="N24" s="273">
        <f t="shared" si="1"/>
        <v>0</v>
      </c>
      <c r="O24" s="125"/>
      <c r="P24" s="160"/>
      <c r="Q24" s="162"/>
      <c r="R24" s="162"/>
      <c r="S24" s="162"/>
      <c r="T24" s="162"/>
      <c r="U24" s="125"/>
      <c r="V24" s="125"/>
      <c r="W24" s="125"/>
      <c r="X24" s="160"/>
      <c r="Y24" s="162"/>
      <c r="Z24" s="162"/>
      <c r="AA24" s="125"/>
      <c r="AB24" s="160"/>
      <c r="AC24" s="162"/>
      <c r="AD24" s="162"/>
      <c r="AE24" s="125"/>
      <c r="AF24" s="160"/>
      <c r="AG24" s="162"/>
      <c r="AH24" s="162"/>
      <c r="AI24" s="124"/>
      <c r="AJ24" s="143"/>
      <c r="AK24" s="125"/>
      <c r="AL24" s="160"/>
      <c r="AM24" s="162"/>
      <c r="AN24" s="162"/>
      <c r="AO24" s="162"/>
      <c r="AP24" s="162"/>
      <c r="AQ24" s="124"/>
      <c r="AR24" s="143"/>
      <c r="AS24" s="125"/>
    </row>
    <row r="25" spans="1:45" x14ac:dyDescent="0.2">
      <c r="A25" s="130">
        <v>13</v>
      </c>
      <c r="B25" s="125"/>
      <c r="C25" s="141"/>
      <c r="D25" s="133"/>
      <c r="E25" s="133"/>
      <c r="F25" s="210"/>
      <c r="G25" s="133"/>
      <c r="H25" s="125"/>
      <c r="I25" s="146"/>
      <c r="J25" s="133"/>
      <c r="K25" s="210"/>
      <c r="L25" s="133"/>
      <c r="M25" s="125"/>
      <c r="N25" s="273">
        <f t="shared" si="1"/>
        <v>0</v>
      </c>
      <c r="O25" s="125"/>
      <c r="P25" s="160"/>
      <c r="Q25" s="133"/>
      <c r="R25" s="133"/>
      <c r="S25" s="133"/>
      <c r="T25" s="133"/>
      <c r="U25" s="125"/>
      <c r="V25" s="125"/>
      <c r="W25" s="125"/>
      <c r="X25" s="160"/>
      <c r="Y25" s="133"/>
      <c r="Z25" s="133"/>
      <c r="AA25" s="125"/>
      <c r="AB25" s="160"/>
      <c r="AC25" s="133"/>
      <c r="AD25" s="133"/>
      <c r="AE25" s="125"/>
      <c r="AF25" s="160"/>
      <c r="AG25" s="133"/>
      <c r="AH25" s="133"/>
      <c r="AI25" s="124"/>
      <c r="AJ25" s="133"/>
      <c r="AK25" s="125"/>
      <c r="AL25" s="160"/>
      <c r="AM25" s="133"/>
      <c r="AN25" s="133"/>
      <c r="AO25" s="133"/>
      <c r="AP25" s="133"/>
      <c r="AQ25" s="124"/>
      <c r="AR25" s="133"/>
      <c r="AS25" s="125"/>
    </row>
    <row r="26" spans="1:45" x14ac:dyDescent="0.2">
      <c r="A26" s="130">
        <v>14</v>
      </c>
      <c r="B26" s="125"/>
      <c r="C26" s="141"/>
      <c r="D26" s="162"/>
      <c r="E26" s="162"/>
      <c r="F26" s="210"/>
      <c r="G26" s="143"/>
      <c r="H26" s="125"/>
      <c r="I26" s="161"/>
      <c r="J26" s="162"/>
      <c r="K26" s="210"/>
      <c r="L26" s="143"/>
      <c r="M26" s="125"/>
      <c r="N26" s="273">
        <f t="shared" si="1"/>
        <v>0</v>
      </c>
      <c r="O26" s="125"/>
      <c r="P26" s="160"/>
      <c r="Q26" s="162"/>
      <c r="R26" s="162"/>
      <c r="S26" s="162"/>
      <c r="T26" s="162"/>
      <c r="U26" s="125"/>
      <c r="V26" s="125"/>
      <c r="W26" s="125"/>
      <c r="X26" s="160"/>
      <c r="Y26" s="162"/>
      <c r="Z26" s="162"/>
      <c r="AA26" s="125"/>
      <c r="AB26" s="160"/>
      <c r="AC26" s="162"/>
      <c r="AD26" s="162"/>
      <c r="AE26" s="125"/>
      <c r="AF26" s="160"/>
      <c r="AG26" s="162"/>
      <c r="AH26" s="162"/>
      <c r="AI26" s="124"/>
      <c r="AJ26" s="143"/>
      <c r="AK26" s="125"/>
      <c r="AL26" s="160"/>
      <c r="AM26" s="162"/>
      <c r="AN26" s="162"/>
      <c r="AO26" s="162"/>
      <c r="AP26" s="162"/>
      <c r="AQ26" s="124"/>
      <c r="AR26" s="143"/>
      <c r="AS26" s="125"/>
    </row>
    <row r="27" spans="1:45" x14ac:dyDescent="0.2">
      <c r="A27" s="130">
        <v>15</v>
      </c>
      <c r="B27" s="125"/>
      <c r="C27" s="141"/>
      <c r="D27" s="133"/>
      <c r="E27" s="133"/>
      <c r="F27" s="210"/>
      <c r="G27" s="133"/>
      <c r="H27" s="125"/>
      <c r="I27" s="146"/>
      <c r="J27" s="133"/>
      <c r="K27" s="210"/>
      <c r="L27" s="133"/>
      <c r="M27" s="125"/>
      <c r="N27" s="273">
        <f t="shared" si="1"/>
        <v>0</v>
      </c>
      <c r="O27" s="125"/>
      <c r="P27" s="160"/>
      <c r="Q27" s="133"/>
      <c r="R27" s="133"/>
      <c r="S27" s="133"/>
      <c r="T27" s="133"/>
      <c r="U27" s="125"/>
      <c r="V27" s="125"/>
      <c r="W27" s="125"/>
      <c r="X27" s="160"/>
      <c r="Y27" s="133"/>
      <c r="Z27" s="133"/>
      <c r="AA27" s="125"/>
      <c r="AB27" s="160"/>
      <c r="AC27" s="133"/>
      <c r="AD27" s="133"/>
      <c r="AE27" s="125"/>
      <c r="AF27" s="160"/>
      <c r="AG27" s="133"/>
      <c r="AH27" s="133"/>
      <c r="AI27" s="124"/>
      <c r="AJ27" s="133"/>
      <c r="AK27" s="125"/>
      <c r="AL27" s="160"/>
      <c r="AM27" s="133"/>
      <c r="AN27" s="133"/>
      <c r="AO27" s="133"/>
      <c r="AP27" s="133"/>
      <c r="AQ27" s="124"/>
      <c r="AR27" s="133"/>
      <c r="AS27" s="125"/>
    </row>
    <row r="28" spans="1:45" x14ac:dyDescent="0.2">
      <c r="A28" s="130">
        <v>16</v>
      </c>
      <c r="B28" s="125"/>
      <c r="C28" s="141"/>
      <c r="D28" s="162"/>
      <c r="E28" s="162"/>
      <c r="F28" s="210"/>
      <c r="G28" s="143"/>
      <c r="H28" s="125"/>
      <c r="I28" s="161"/>
      <c r="J28" s="162"/>
      <c r="K28" s="210"/>
      <c r="L28" s="143"/>
      <c r="M28" s="125"/>
      <c r="N28" s="273">
        <f t="shared" si="1"/>
        <v>0</v>
      </c>
      <c r="O28" s="125"/>
      <c r="P28" s="160"/>
      <c r="Q28" s="162"/>
      <c r="R28" s="162"/>
      <c r="S28" s="162"/>
      <c r="T28" s="162"/>
      <c r="U28" s="125"/>
      <c r="V28" s="125"/>
      <c r="W28" s="125"/>
      <c r="X28" s="160"/>
      <c r="Y28" s="162"/>
      <c r="Z28" s="162"/>
      <c r="AA28" s="125"/>
      <c r="AB28" s="160"/>
      <c r="AC28" s="162"/>
      <c r="AD28" s="162"/>
      <c r="AE28" s="125"/>
      <c r="AF28" s="160"/>
      <c r="AG28" s="162"/>
      <c r="AH28" s="162"/>
      <c r="AI28" s="124"/>
      <c r="AJ28" s="143"/>
      <c r="AK28" s="125"/>
      <c r="AL28" s="160"/>
      <c r="AM28" s="162"/>
      <c r="AN28" s="162"/>
      <c r="AO28" s="162"/>
      <c r="AP28" s="162"/>
      <c r="AQ28" s="124"/>
      <c r="AR28" s="143"/>
      <c r="AS28" s="125"/>
    </row>
    <row r="29" spans="1:45" x14ac:dyDescent="0.2">
      <c r="A29" s="130">
        <v>17</v>
      </c>
      <c r="B29" s="125"/>
      <c r="C29" s="141"/>
      <c r="D29" s="133"/>
      <c r="E29" s="133"/>
      <c r="F29" s="210"/>
      <c r="G29" s="133"/>
      <c r="H29" s="125"/>
      <c r="I29" s="146"/>
      <c r="J29" s="133"/>
      <c r="K29" s="210"/>
      <c r="L29" s="133"/>
      <c r="M29" s="125"/>
      <c r="N29" s="273">
        <f t="shared" si="1"/>
        <v>0</v>
      </c>
      <c r="O29" s="125"/>
      <c r="P29" s="160"/>
      <c r="Q29" s="133"/>
      <c r="R29" s="133"/>
      <c r="S29" s="133"/>
      <c r="T29" s="133"/>
      <c r="U29" s="125"/>
      <c r="V29" s="125"/>
      <c r="W29" s="125"/>
      <c r="X29" s="160"/>
      <c r="Y29" s="133"/>
      <c r="Z29" s="133"/>
      <c r="AA29" s="125"/>
      <c r="AB29" s="160"/>
      <c r="AC29" s="133"/>
      <c r="AD29" s="133"/>
      <c r="AE29" s="125"/>
      <c r="AF29" s="160"/>
      <c r="AG29" s="133"/>
      <c r="AH29" s="133"/>
      <c r="AI29" s="124"/>
      <c r="AJ29" s="133"/>
      <c r="AK29" s="125"/>
      <c r="AL29" s="160"/>
      <c r="AM29" s="133"/>
      <c r="AN29" s="133"/>
      <c r="AO29" s="133"/>
      <c r="AP29" s="133"/>
      <c r="AQ29" s="124"/>
      <c r="AR29" s="133"/>
      <c r="AS29" s="125"/>
    </row>
    <row r="30" spans="1:45" x14ac:dyDescent="0.2">
      <c r="A30" s="130">
        <v>18</v>
      </c>
      <c r="B30" s="125"/>
      <c r="C30" s="141"/>
      <c r="D30" s="162"/>
      <c r="E30" s="162"/>
      <c r="F30" s="210"/>
      <c r="G30" s="143"/>
      <c r="H30" s="125"/>
      <c r="I30" s="161"/>
      <c r="J30" s="162"/>
      <c r="K30" s="210"/>
      <c r="L30" s="143"/>
      <c r="M30" s="125"/>
      <c r="N30" s="273">
        <f t="shared" si="1"/>
        <v>0</v>
      </c>
      <c r="O30" s="125"/>
      <c r="P30" s="160"/>
      <c r="Q30" s="162"/>
      <c r="R30" s="162"/>
      <c r="S30" s="162"/>
      <c r="T30" s="162"/>
      <c r="U30" s="125"/>
      <c r="V30" s="125"/>
      <c r="W30" s="125"/>
      <c r="X30" s="160"/>
      <c r="Y30" s="162"/>
      <c r="Z30" s="162"/>
      <c r="AA30" s="125"/>
      <c r="AB30" s="160"/>
      <c r="AC30" s="162"/>
      <c r="AD30" s="162"/>
      <c r="AE30" s="125"/>
      <c r="AF30" s="160"/>
      <c r="AG30" s="162"/>
      <c r="AH30" s="162"/>
      <c r="AI30" s="124"/>
      <c r="AJ30" s="143"/>
      <c r="AK30" s="125"/>
      <c r="AL30" s="160"/>
      <c r="AM30" s="162"/>
      <c r="AN30" s="162"/>
      <c r="AO30" s="162"/>
      <c r="AP30" s="162"/>
      <c r="AQ30" s="124"/>
      <c r="AR30" s="143"/>
      <c r="AS30" s="125"/>
    </row>
    <row r="31" spans="1:45" x14ac:dyDescent="0.2">
      <c r="A31" s="130">
        <v>19</v>
      </c>
      <c r="B31" s="125"/>
      <c r="C31" s="141"/>
      <c r="D31" s="133"/>
      <c r="E31" s="133"/>
      <c r="F31" s="210"/>
      <c r="G31" s="133"/>
      <c r="H31" s="125"/>
      <c r="I31" s="146"/>
      <c r="J31" s="133"/>
      <c r="K31" s="210"/>
      <c r="L31" s="133"/>
      <c r="M31" s="125"/>
      <c r="N31" s="273">
        <f t="shared" si="1"/>
        <v>0</v>
      </c>
      <c r="O31" s="125"/>
      <c r="P31" s="160"/>
      <c r="Q31" s="133"/>
      <c r="R31" s="133"/>
      <c r="S31" s="133"/>
      <c r="T31" s="133"/>
      <c r="U31" s="125"/>
      <c r="V31" s="125"/>
      <c r="W31" s="125"/>
      <c r="X31" s="160"/>
      <c r="Y31" s="133"/>
      <c r="Z31" s="133"/>
      <c r="AA31" s="125"/>
      <c r="AB31" s="160"/>
      <c r="AC31" s="133"/>
      <c r="AD31" s="133"/>
      <c r="AE31" s="125"/>
      <c r="AF31" s="160"/>
      <c r="AG31" s="133"/>
      <c r="AH31" s="133"/>
      <c r="AI31" s="124"/>
      <c r="AJ31" s="133"/>
      <c r="AK31" s="125"/>
      <c r="AL31" s="160"/>
      <c r="AM31" s="133"/>
      <c r="AN31" s="133"/>
      <c r="AO31" s="133"/>
      <c r="AP31" s="133"/>
      <c r="AQ31" s="124"/>
      <c r="AR31" s="133"/>
      <c r="AS31" s="125"/>
    </row>
    <row r="32" spans="1:45" x14ac:dyDescent="0.2">
      <c r="A32" s="130">
        <v>20</v>
      </c>
      <c r="B32" s="125"/>
      <c r="C32" s="141"/>
      <c r="D32" s="162"/>
      <c r="E32" s="162"/>
      <c r="F32" s="210"/>
      <c r="G32" s="143"/>
      <c r="H32" s="125"/>
      <c r="I32" s="161"/>
      <c r="J32" s="162"/>
      <c r="K32" s="210"/>
      <c r="L32" s="143"/>
      <c r="M32" s="125"/>
      <c r="N32" s="273">
        <f t="shared" si="1"/>
        <v>0</v>
      </c>
      <c r="O32" s="125"/>
      <c r="P32" s="160"/>
      <c r="Q32" s="162"/>
      <c r="R32" s="162"/>
      <c r="S32" s="162"/>
      <c r="T32" s="162"/>
      <c r="U32" s="125"/>
      <c r="V32" s="125"/>
      <c r="W32" s="125"/>
      <c r="X32" s="160"/>
      <c r="Y32" s="162"/>
      <c r="Z32" s="162"/>
      <c r="AA32" s="125"/>
      <c r="AB32" s="160"/>
      <c r="AC32" s="162"/>
      <c r="AD32" s="162"/>
      <c r="AE32" s="125"/>
      <c r="AF32" s="160"/>
      <c r="AG32" s="162"/>
      <c r="AH32" s="162"/>
      <c r="AI32" s="124"/>
      <c r="AJ32" s="143"/>
      <c r="AK32" s="125"/>
      <c r="AL32" s="160"/>
      <c r="AM32" s="162"/>
      <c r="AN32" s="162"/>
      <c r="AO32" s="162"/>
      <c r="AP32" s="162"/>
      <c r="AQ32" s="124"/>
      <c r="AR32" s="143"/>
      <c r="AS32" s="125"/>
    </row>
    <row r="33" spans="1:45" x14ac:dyDescent="0.2">
      <c r="A33" s="130">
        <v>21</v>
      </c>
      <c r="B33" s="125"/>
      <c r="C33" s="141"/>
      <c r="D33" s="133"/>
      <c r="E33" s="133"/>
      <c r="F33" s="210"/>
      <c r="G33" s="133"/>
      <c r="H33" s="125"/>
      <c r="I33" s="146"/>
      <c r="J33" s="133"/>
      <c r="K33" s="210"/>
      <c r="L33" s="133"/>
      <c r="M33" s="125"/>
      <c r="N33" s="273">
        <f t="shared" si="1"/>
        <v>0</v>
      </c>
      <c r="O33" s="125"/>
      <c r="P33" s="160"/>
      <c r="Q33" s="133"/>
      <c r="R33" s="133"/>
      <c r="S33" s="133"/>
      <c r="T33" s="133"/>
      <c r="U33" s="125"/>
      <c r="V33" s="125"/>
      <c r="W33" s="125"/>
      <c r="X33" s="160"/>
      <c r="Y33" s="133"/>
      <c r="Z33" s="133"/>
      <c r="AA33" s="125"/>
      <c r="AB33" s="160"/>
      <c r="AC33" s="133"/>
      <c r="AD33" s="133"/>
      <c r="AE33" s="125"/>
      <c r="AF33" s="160"/>
      <c r="AG33" s="133"/>
      <c r="AH33" s="133"/>
      <c r="AI33" s="124"/>
      <c r="AJ33" s="133"/>
      <c r="AK33" s="125"/>
      <c r="AL33" s="160"/>
      <c r="AM33" s="133"/>
      <c r="AN33" s="133"/>
      <c r="AO33" s="133"/>
      <c r="AP33" s="133"/>
      <c r="AQ33" s="124"/>
      <c r="AR33" s="133"/>
      <c r="AS33" s="125"/>
    </row>
    <row r="34" spans="1:45" x14ac:dyDescent="0.2">
      <c r="A34" s="130">
        <v>22</v>
      </c>
      <c r="B34" s="125"/>
      <c r="C34" s="141"/>
      <c r="D34" s="162"/>
      <c r="E34" s="162"/>
      <c r="F34" s="210"/>
      <c r="G34" s="143"/>
      <c r="H34" s="125"/>
      <c r="I34" s="161"/>
      <c r="J34" s="162"/>
      <c r="K34" s="210"/>
      <c r="L34" s="143"/>
      <c r="M34" s="125"/>
      <c r="N34" s="273">
        <f t="shared" si="1"/>
        <v>0</v>
      </c>
      <c r="O34" s="125"/>
      <c r="P34" s="160"/>
      <c r="Q34" s="162"/>
      <c r="R34" s="162"/>
      <c r="S34" s="162"/>
      <c r="T34" s="162"/>
      <c r="U34" s="125"/>
      <c r="V34" s="125"/>
      <c r="W34" s="125"/>
      <c r="X34" s="160"/>
      <c r="Y34" s="162"/>
      <c r="Z34" s="162"/>
      <c r="AA34" s="125"/>
      <c r="AB34" s="160"/>
      <c r="AC34" s="162"/>
      <c r="AD34" s="162"/>
      <c r="AE34" s="125"/>
      <c r="AF34" s="160"/>
      <c r="AG34" s="162"/>
      <c r="AH34" s="162"/>
      <c r="AI34" s="124"/>
      <c r="AJ34" s="143"/>
      <c r="AK34" s="125"/>
      <c r="AL34" s="160"/>
      <c r="AM34" s="162"/>
      <c r="AN34" s="162"/>
      <c r="AO34" s="162"/>
      <c r="AP34" s="162"/>
      <c r="AQ34" s="124"/>
      <c r="AR34" s="143"/>
      <c r="AS34" s="125"/>
    </row>
    <row r="35" spans="1:45" x14ac:dyDescent="0.2">
      <c r="A35" s="130">
        <v>23</v>
      </c>
      <c r="B35" s="125"/>
      <c r="C35" s="141"/>
      <c r="D35" s="133"/>
      <c r="E35" s="133"/>
      <c r="F35" s="210"/>
      <c r="G35" s="133"/>
      <c r="H35" s="125"/>
      <c r="I35" s="146"/>
      <c r="J35" s="133"/>
      <c r="K35" s="210"/>
      <c r="L35" s="133"/>
      <c r="M35" s="125"/>
      <c r="N35" s="273">
        <f t="shared" si="1"/>
        <v>0</v>
      </c>
      <c r="O35" s="125"/>
      <c r="P35" s="160"/>
      <c r="Q35" s="133"/>
      <c r="R35" s="133"/>
      <c r="S35" s="133"/>
      <c r="T35" s="133"/>
      <c r="U35" s="125"/>
      <c r="V35" s="125"/>
      <c r="W35" s="125"/>
      <c r="X35" s="160"/>
      <c r="Y35" s="133"/>
      <c r="Z35" s="133"/>
      <c r="AA35" s="125"/>
      <c r="AB35" s="160"/>
      <c r="AC35" s="133"/>
      <c r="AD35" s="133"/>
      <c r="AE35" s="125"/>
      <c r="AF35" s="160"/>
      <c r="AG35" s="133"/>
      <c r="AH35" s="133"/>
      <c r="AI35" s="124"/>
      <c r="AJ35" s="133"/>
      <c r="AK35" s="125"/>
      <c r="AL35" s="160"/>
      <c r="AM35" s="133"/>
      <c r="AN35" s="133"/>
      <c r="AO35" s="133"/>
      <c r="AP35" s="133"/>
      <c r="AQ35" s="124"/>
      <c r="AR35" s="133"/>
      <c r="AS35" s="125"/>
    </row>
    <row r="36" spans="1:45" x14ac:dyDescent="0.2">
      <c r="A36" s="130">
        <v>24</v>
      </c>
      <c r="B36" s="125"/>
      <c r="C36" s="141"/>
      <c r="D36" s="162"/>
      <c r="E36" s="162"/>
      <c r="F36" s="210"/>
      <c r="G36" s="143"/>
      <c r="H36" s="125"/>
      <c r="I36" s="161"/>
      <c r="J36" s="162"/>
      <c r="K36" s="210"/>
      <c r="L36" s="143"/>
      <c r="M36" s="125"/>
      <c r="N36" s="273">
        <f t="shared" si="1"/>
        <v>0</v>
      </c>
      <c r="O36" s="125"/>
      <c r="P36" s="160"/>
      <c r="Q36" s="162"/>
      <c r="R36" s="162"/>
      <c r="S36" s="162"/>
      <c r="T36" s="162"/>
      <c r="U36" s="125"/>
      <c r="V36" s="125"/>
      <c r="W36" s="125"/>
      <c r="X36" s="160"/>
      <c r="Y36" s="162"/>
      <c r="Z36" s="162"/>
      <c r="AA36" s="125"/>
      <c r="AB36" s="160"/>
      <c r="AC36" s="162"/>
      <c r="AD36" s="162"/>
      <c r="AE36" s="125"/>
      <c r="AF36" s="160"/>
      <c r="AG36" s="162"/>
      <c r="AH36" s="162"/>
      <c r="AI36" s="124"/>
      <c r="AJ36" s="143"/>
      <c r="AK36" s="125"/>
      <c r="AL36" s="160"/>
      <c r="AM36" s="162"/>
      <c r="AN36" s="162"/>
      <c r="AO36" s="162"/>
      <c r="AP36" s="162"/>
      <c r="AQ36" s="124"/>
      <c r="AR36" s="143"/>
      <c r="AS36" s="125"/>
    </row>
    <row r="37" spans="1:45" x14ac:dyDescent="0.2">
      <c r="A37" s="130">
        <v>25</v>
      </c>
      <c r="B37" s="125"/>
      <c r="C37" s="141"/>
      <c r="D37" s="133"/>
      <c r="E37" s="133"/>
      <c r="F37" s="210"/>
      <c r="G37" s="133"/>
      <c r="H37" s="125"/>
      <c r="I37" s="146"/>
      <c r="J37" s="133"/>
      <c r="K37" s="210"/>
      <c r="L37" s="133"/>
      <c r="M37" s="125"/>
      <c r="N37" s="273">
        <f t="shared" si="1"/>
        <v>0</v>
      </c>
      <c r="O37" s="125"/>
      <c r="P37" s="160"/>
      <c r="Q37" s="133"/>
      <c r="R37" s="133"/>
      <c r="S37" s="133"/>
      <c r="T37" s="133"/>
      <c r="U37" s="125"/>
      <c r="V37" s="125"/>
      <c r="W37" s="125"/>
      <c r="X37" s="160"/>
      <c r="Y37" s="133"/>
      <c r="Z37" s="133"/>
      <c r="AA37" s="125"/>
      <c r="AB37" s="160"/>
      <c r="AC37" s="133"/>
      <c r="AD37" s="133"/>
      <c r="AE37" s="125"/>
      <c r="AF37" s="160"/>
      <c r="AG37" s="133"/>
      <c r="AH37" s="133"/>
      <c r="AI37" s="124"/>
      <c r="AJ37" s="133"/>
      <c r="AK37" s="125"/>
      <c r="AL37" s="160"/>
      <c r="AM37" s="133"/>
      <c r="AN37" s="133"/>
      <c r="AO37" s="133"/>
      <c r="AP37" s="133"/>
      <c r="AQ37" s="124"/>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831</v>
      </c>
      <c r="D39" s="104"/>
      <c r="E39" s="104"/>
      <c r="F39" s="126" t="s">
        <v>816</v>
      </c>
      <c r="G39" s="104" t="s">
        <v>832</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830</v>
      </c>
      <c r="D41" s="104"/>
      <c r="E41" s="104"/>
      <c r="F41" s="126" t="s">
        <v>816</v>
      </c>
      <c r="G41" s="104" t="s">
        <v>828</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829</v>
      </c>
      <c r="D42" s="104"/>
      <c r="E42" s="104"/>
      <c r="F42" s="126" t="s">
        <v>816</v>
      </c>
      <c r="G42" s="104" t="s">
        <v>829</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5">
    <mergeCell ref="D6:G6"/>
    <mergeCell ref="C4:L4"/>
    <mergeCell ref="C5:L5"/>
    <mergeCell ref="I6:L6"/>
    <mergeCell ref="D11:G11"/>
    <mergeCell ref="I11:L11"/>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AB7:AD7"/>
    <mergeCell ref="AF7:AJ7"/>
    <mergeCell ref="AL7:AN7"/>
    <mergeCell ref="AO7:AR7"/>
    <mergeCell ref="AB5:AD5"/>
    <mergeCell ref="AB6:AD6"/>
    <mergeCell ref="P4:V4"/>
    <mergeCell ref="X4:Z4"/>
    <mergeCell ref="Q6:R6"/>
    <mergeCell ref="S6:T6"/>
    <mergeCell ref="P7:V7"/>
    <mergeCell ref="X7:Z7"/>
    <mergeCell ref="X5:Z5"/>
  </mergeCells>
  <hyperlinks>
    <hyperlink ref="A1" location="IGAP!A1" display="IGAP!A1"/>
  </hyperlink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I14" sqref="I14"/>
    </sheetView>
  </sheetViews>
  <sheetFormatPr baseColWidth="10" defaultRowHeight="15.75" x14ac:dyDescent="0.2"/>
  <cols>
    <col min="1" max="1" width="13.28515625" style="127" bestFit="1" customWidth="1"/>
    <col min="2" max="2" width="1.7109375" style="127" customWidth="1"/>
    <col min="3" max="3" width="9.5703125" style="127" customWidth="1"/>
    <col min="4" max="4" width="6.14062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8" bestFit="1" customWidth="1"/>
    <col min="12" max="12" width="8" style="158" customWidth="1"/>
    <col min="13" max="13" width="12" style="158" bestFit="1" customWidth="1"/>
    <col min="14" max="14" width="9" style="158" customWidth="1"/>
    <col min="15" max="15" width="7.85546875" style="158" customWidth="1"/>
    <col min="16" max="16" width="11.5703125" style="158" bestFit="1" customWidth="1"/>
    <col min="17" max="17" width="12.7109375" style="158" bestFit="1" customWidth="1"/>
    <col min="18" max="18" width="1.7109375" style="127" customWidth="1"/>
    <col min="19" max="19" width="13.85546875" style="158" customWidth="1"/>
    <col min="20" max="20" width="12.140625" style="158" customWidth="1"/>
    <col min="21" max="21" width="11" style="158" customWidth="1"/>
    <col min="22" max="22" width="14.140625" style="158" customWidth="1"/>
    <col min="23" max="23" width="16" style="158" customWidth="1"/>
    <col min="24" max="24" width="1.7109375" style="127" customWidth="1"/>
    <col min="25" max="25" width="12" style="158" bestFit="1" customWidth="1"/>
    <col min="26" max="27" width="7.140625" style="158" bestFit="1" customWidth="1"/>
    <col min="28" max="28" width="1.7109375" style="127" customWidth="1"/>
    <col min="29" max="16384" width="11.42578125" style="158"/>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39" t="s">
        <v>565</v>
      </c>
      <c r="D2" s="240"/>
      <c r="E2" s="240"/>
      <c r="F2" s="240"/>
      <c r="G2" s="240"/>
      <c r="H2" s="240"/>
      <c r="I2" s="240"/>
      <c r="J2" s="240"/>
      <c r="K2" s="240"/>
      <c r="L2" s="240"/>
      <c r="M2" s="240"/>
      <c r="N2" s="240"/>
      <c r="O2" s="240"/>
      <c r="P2" s="240"/>
      <c r="Q2" s="240"/>
      <c r="R2" s="240"/>
      <c r="S2" s="240"/>
      <c r="T2" s="240"/>
      <c r="U2" s="240"/>
      <c r="V2" s="240"/>
      <c r="W2" s="240"/>
      <c r="X2" s="240"/>
      <c r="Y2" s="240"/>
      <c r="Z2" s="240"/>
      <c r="AA2" s="240"/>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82" t="s">
        <v>255</v>
      </c>
      <c r="D4" s="383"/>
      <c r="E4" s="383"/>
      <c r="F4" s="383"/>
      <c r="G4" s="383"/>
      <c r="H4" s="383"/>
      <c r="I4" s="384"/>
      <c r="J4" s="125"/>
      <c r="K4" s="382" t="s">
        <v>255</v>
      </c>
      <c r="L4" s="380"/>
      <c r="M4" s="380"/>
      <c r="N4" s="380"/>
      <c r="O4" s="380"/>
      <c r="P4" s="380"/>
      <c r="Q4" s="381"/>
      <c r="R4" s="125"/>
      <c r="S4" s="395" t="s">
        <v>255</v>
      </c>
      <c r="T4" s="389"/>
      <c r="U4" s="389"/>
      <c r="V4" s="389"/>
      <c r="W4" s="396"/>
      <c r="X4" s="125"/>
      <c r="Y4" s="382" t="s">
        <v>255</v>
      </c>
      <c r="Z4" s="380"/>
      <c r="AA4" s="381"/>
      <c r="AB4" s="125"/>
    </row>
    <row r="5" spans="1:28" ht="16.5" thickBot="1" x14ac:dyDescent="0.25">
      <c r="A5" s="135" t="s">
        <v>445</v>
      </c>
      <c r="B5" s="125"/>
      <c r="C5" s="379" t="s">
        <v>513</v>
      </c>
      <c r="D5" s="380"/>
      <c r="E5" s="380"/>
      <c r="F5" s="380"/>
      <c r="G5" s="380"/>
      <c r="H5" s="380"/>
      <c r="I5" s="381"/>
      <c r="J5" s="125"/>
      <c r="K5" s="379" t="s">
        <v>517</v>
      </c>
      <c r="L5" s="380"/>
      <c r="M5" s="380"/>
      <c r="N5" s="380"/>
      <c r="O5" s="380"/>
      <c r="P5" s="380"/>
      <c r="Q5" s="381"/>
      <c r="R5" s="125"/>
      <c r="S5" s="399" t="s">
        <v>621</v>
      </c>
      <c r="T5" s="389"/>
      <c r="U5" s="389"/>
      <c r="V5" s="389"/>
      <c r="W5" s="396"/>
      <c r="X5" s="125"/>
      <c r="Y5" s="382" t="s">
        <v>518</v>
      </c>
      <c r="Z5" s="380"/>
      <c r="AA5" s="381"/>
      <c r="AB5" s="125"/>
    </row>
    <row r="6" spans="1:28" ht="16.5" thickBot="1" x14ac:dyDescent="0.25">
      <c r="A6" s="125"/>
      <c r="B6" s="125"/>
      <c r="C6" s="125"/>
      <c r="D6" s="254" t="s">
        <v>441</v>
      </c>
      <c r="E6" s="125"/>
      <c r="F6" s="417" t="s">
        <v>455</v>
      </c>
      <c r="G6" s="418"/>
      <c r="H6" s="123"/>
      <c r="I6" s="255" t="s">
        <v>638</v>
      </c>
      <c r="J6" s="125"/>
      <c r="K6" s="125"/>
      <c r="L6" s="246" t="s">
        <v>441</v>
      </c>
      <c r="M6" s="125"/>
      <c r="N6" s="379" t="s">
        <v>455</v>
      </c>
      <c r="O6" s="381"/>
      <c r="P6" s="125"/>
      <c r="Q6" s="245" t="s">
        <v>647</v>
      </c>
      <c r="R6" s="125"/>
      <c r="S6" s="125"/>
      <c r="T6" s="395" t="s">
        <v>436</v>
      </c>
      <c r="U6" s="396"/>
      <c r="V6" s="125"/>
      <c r="W6" s="248" t="s">
        <v>773</v>
      </c>
      <c r="X6" s="125"/>
      <c r="Y6" s="125"/>
      <c r="Z6" s="125"/>
      <c r="AA6" s="125"/>
      <c r="AB6" s="125"/>
    </row>
    <row r="7" spans="1:28" ht="16.5" thickBot="1" x14ac:dyDescent="0.25">
      <c r="A7" s="125"/>
      <c r="B7" s="125"/>
      <c r="C7" s="399" t="s">
        <v>703</v>
      </c>
      <c r="D7" s="410"/>
      <c r="E7" s="410"/>
      <c r="F7" s="410"/>
      <c r="G7" s="410"/>
      <c r="H7" s="410"/>
      <c r="I7" s="404"/>
      <c r="J7" s="125"/>
      <c r="K7" s="391" t="s">
        <v>222</v>
      </c>
      <c r="L7" s="392"/>
      <c r="M7" s="392"/>
      <c r="N7" s="392"/>
      <c r="O7" s="392"/>
      <c r="P7" s="392"/>
      <c r="Q7" s="392"/>
      <c r="R7" s="125"/>
      <c r="S7" s="391" t="s">
        <v>854</v>
      </c>
      <c r="T7" s="392"/>
      <c r="U7" s="392"/>
      <c r="V7" s="392"/>
      <c r="W7" s="392"/>
      <c r="X7" s="125"/>
      <c r="Y7" s="372" t="s">
        <v>855</v>
      </c>
      <c r="Z7" s="373"/>
      <c r="AA7" s="373"/>
      <c r="AB7" s="125"/>
    </row>
    <row r="8" spans="1:28" ht="16.5" thickBot="1" x14ac:dyDescent="0.25">
      <c r="A8" s="145" t="s">
        <v>644</v>
      </c>
      <c r="B8" s="125"/>
      <c r="C8" s="157" t="s">
        <v>635</v>
      </c>
      <c r="D8" s="145" t="s">
        <v>441</v>
      </c>
      <c r="E8" s="145" t="s">
        <v>635</v>
      </c>
      <c r="F8" s="145" t="s">
        <v>442</v>
      </c>
      <c r="G8" s="145" t="s">
        <v>427</v>
      </c>
      <c r="H8" s="153" t="s">
        <v>637</v>
      </c>
      <c r="I8" s="153" t="s">
        <v>636</v>
      </c>
      <c r="J8" s="125"/>
      <c r="K8" s="145" t="s">
        <v>635</v>
      </c>
      <c r="L8" s="145" t="s">
        <v>441</v>
      </c>
      <c r="M8" s="145" t="s">
        <v>635</v>
      </c>
      <c r="N8" s="153" t="s">
        <v>454</v>
      </c>
      <c r="O8" s="145" t="s">
        <v>427</v>
      </c>
      <c r="P8" s="145" t="s">
        <v>635</v>
      </c>
      <c r="Q8" s="153" t="s">
        <v>9</v>
      </c>
      <c r="R8" s="125"/>
      <c r="S8" s="145" t="s">
        <v>635</v>
      </c>
      <c r="T8" s="145" t="s">
        <v>426</v>
      </c>
      <c r="U8" s="153" t="s">
        <v>427</v>
      </c>
      <c r="V8" s="153" t="s">
        <v>637</v>
      </c>
      <c r="W8" s="153" t="s">
        <v>636</v>
      </c>
      <c r="X8" s="125"/>
      <c r="Y8" s="145" t="s">
        <v>635</v>
      </c>
      <c r="Z8" s="145" t="s">
        <v>426</v>
      </c>
      <c r="AA8" s="145" t="s">
        <v>427</v>
      </c>
      <c r="AB8" s="125"/>
    </row>
    <row r="9" spans="1:28" s="159" customFormat="1" x14ac:dyDescent="0.2">
      <c r="A9" s="214" t="s">
        <v>643</v>
      </c>
      <c r="B9" s="126"/>
      <c r="C9" s="126"/>
      <c r="D9" s="234">
        <v>1</v>
      </c>
      <c r="E9" s="126"/>
      <c r="F9" s="234">
        <v>1</v>
      </c>
      <c r="G9" s="234">
        <v>1</v>
      </c>
      <c r="H9" s="235"/>
      <c r="I9" s="234">
        <v>1</v>
      </c>
      <c r="J9" s="126"/>
      <c r="K9" s="126"/>
      <c r="L9" s="234">
        <v>1</v>
      </c>
      <c r="M9" s="126"/>
      <c r="N9" s="234">
        <v>1</v>
      </c>
      <c r="O9" s="234">
        <v>1</v>
      </c>
      <c r="P9" s="126"/>
      <c r="Q9" s="234">
        <v>1</v>
      </c>
      <c r="R9" s="126"/>
      <c r="S9" s="126"/>
      <c r="T9" s="216">
        <v>1</v>
      </c>
      <c r="U9" s="216">
        <v>1</v>
      </c>
      <c r="V9" s="216">
        <v>1</v>
      </c>
      <c r="W9" s="216">
        <v>0</v>
      </c>
      <c r="X9" s="126"/>
      <c r="Y9" s="126"/>
      <c r="Z9" s="234">
        <v>1</v>
      </c>
      <c r="AA9" s="234">
        <v>1</v>
      </c>
      <c r="AB9" s="126"/>
    </row>
    <row r="10" spans="1:28" s="224" customFormat="1" x14ac:dyDescent="0.2">
      <c r="A10" s="218" t="s">
        <v>641</v>
      </c>
      <c r="B10" s="219"/>
      <c r="C10" s="219"/>
      <c r="D10" s="220">
        <f>COUNT(D13:D37)</f>
        <v>2</v>
      </c>
      <c r="E10" s="219"/>
      <c r="F10" s="220">
        <f>COUNT(F13:F37)</f>
        <v>3</v>
      </c>
      <c r="G10" s="220">
        <f>COUNT(G13:G37)</f>
        <v>3</v>
      </c>
      <c r="H10" s="220"/>
      <c r="I10" s="220">
        <f>COUNT(I13:I37)</f>
        <v>2</v>
      </c>
      <c r="J10" s="219"/>
      <c r="K10" s="219"/>
      <c r="L10" s="220">
        <f>COUNT(L13:L37)</f>
        <v>2</v>
      </c>
      <c r="M10" s="219"/>
      <c r="N10" s="220">
        <f>COUNT(N13:N37)</f>
        <v>3</v>
      </c>
      <c r="O10" s="220">
        <f>COUNT(O13:O37)</f>
        <v>3</v>
      </c>
      <c r="P10" s="219"/>
      <c r="Q10" s="220">
        <f>COUNT(Q13:Q37)</f>
        <v>2</v>
      </c>
      <c r="R10" s="219"/>
      <c r="S10" s="219"/>
      <c r="T10" s="220">
        <f>COUNT(T13:T37)</f>
        <v>3</v>
      </c>
      <c r="U10" s="220">
        <f>COUNT(U13:U37)</f>
        <v>3</v>
      </c>
      <c r="V10" s="220">
        <f>COUNT(V13:V37)</f>
        <v>2</v>
      </c>
      <c r="W10" s="220">
        <f>COUNT(W13:W37)</f>
        <v>2</v>
      </c>
      <c r="X10" s="219"/>
      <c r="Y10" s="219"/>
      <c r="Z10" s="220">
        <f>COUNT(Z13:Z37)</f>
        <v>1</v>
      </c>
      <c r="AA10" s="220">
        <f>COUNT(AA13:AA37)</f>
        <v>1</v>
      </c>
      <c r="AB10" s="219"/>
    </row>
    <row r="11" spans="1:28" s="224" customFormat="1" x14ac:dyDescent="0.2">
      <c r="A11" s="221" t="s">
        <v>642</v>
      </c>
      <c r="B11" s="233"/>
      <c r="C11" s="279" t="s">
        <v>930</v>
      </c>
      <c r="D11" s="229"/>
      <c r="E11" s="229"/>
      <c r="F11" s="229"/>
      <c r="G11" s="229"/>
      <c r="H11" s="376" t="s">
        <v>684</v>
      </c>
      <c r="I11" s="376"/>
      <c r="J11" s="233"/>
      <c r="K11" s="376" t="s">
        <v>931</v>
      </c>
      <c r="L11" s="376"/>
      <c r="M11" s="376"/>
      <c r="N11" s="376"/>
      <c r="O11" s="376"/>
      <c r="P11" s="376"/>
      <c r="Q11" s="376"/>
      <c r="R11" s="233"/>
      <c r="S11" s="376" t="s">
        <v>932</v>
      </c>
      <c r="T11" s="376"/>
      <c r="U11" s="376"/>
      <c r="V11" s="376"/>
      <c r="W11" s="376"/>
      <c r="X11" s="233"/>
      <c r="Y11" s="376" t="s">
        <v>933</v>
      </c>
      <c r="Z11" s="376"/>
      <c r="AA11" s="376"/>
      <c r="AB11" s="233"/>
    </row>
    <row r="12" spans="1:28" x14ac:dyDescent="0.2">
      <c r="A12" s="130" t="s">
        <v>317</v>
      </c>
      <c r="B12" s="125"/>
      <c r="C12" s="131" t="s">
        <v>434</v>
      </c>
      <c r="D12" s="131" t="s">
        <v>0</v>
      </c>
      <c r="E12" s="131" t="s">
        <v>438</v>
      </c>
      <c r="F12" s="130" t="s">
        <v>9</v>
      </c>
      <c r="G12" s="130" t="s">
        <v>0</v>
      </c>
      <c r="H12" s="130" t="s">
        <v>634</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634</v>
      </c>
      <c r="W12" s="130" t="s">
        <v>712</v>
      </c>
      <c r="X12" s="125"/>
      <c r="Y12" s="131" t="s">
        <v>438</v>
      </c>
      <c r="Z12" s="130" t="s">
        <v>3</v>
      </c>
      <c r="AA12" s="130" t="s">
        <v>3</v>
      </c>
      <c r="AB12" s="125"/>
    </row>
    <row r="13" spans="1:28" x14ac:dyDescent="0.25">
      <c r="A13" s="130">
        <v>1</v>
      </c>
      <c r="B13" s="125"/>
      <c r="C13" s="141">
        <v>1</v>
      </c>
      <c r="D13" s="133">
        <v>15</v>
      </c>
      <c r="E13" s="106">
        <v>0</v>
      </c>
      <c r="F13" s="105">
        <v>1</v>
      </c>
      <c r="G13" s="105">
        <v>0.1</v>
      </c>
      <c r="H13" s="210">
        <v>1</v>
      </c>
      <c r="I13" s="133">
        <v>0.6</v>
      </c>
      <c r="J13" s="125"/>
      <c r="K13" s="141">
        <v>1</v>
      </c>
      <c r="L13" s="133">
        <v>0.3</v>
      </c>
      <c r="M13" s="106">
        <v>0</v>
      </c>
      <c r="N13" s="105">
        <v>1</v>
      </c>
      <c r="O13" s="105">
        <v>0.1</v>
      </c>
      <c r="P13" s="263">
        <v>0</v>
      </c>
      <c r="Q13" s="105">
        <v>1</v>
      </c>
      <c r="R13" s="125"/>
      <c r="S13" s="106">
        <v>0</v>
      </c>
      <c r="T13" s="105">
        <v>10000</v>
      </c>
      <c r="U13" s="105">
        <v>1000</v>
      </c>
      <c r="V13" s="210">
        <v>1</v>
      </c>
      <c r="W13" s="133">
        <v>2</v>
      </c>
      <c r="X13" s="125"/>
      <c r="Y13" s="160">
        <v>0</v>
      </c>
      <c r="Z13" s="133">
        <v>40</v>
      </c>
      <c r="AA13" s="133">
        <v>4</v>
      </c>
      <c r="AB13" s="125"/>
    </row>
    <row r="14" spans="1:28" x14ac:dyDescent="0.25">
      <c r="A14" s="130">
        <v>2</v>
      </c>
      <c r="B14" s="125"/>
      <c r="C14" s="141">
        <v>30</v>
      </c>
      <c r="D14" s="142">
        <v>20</v>
      </c>
      <c r="E14" s="106">
        <v>40</v>
      </c>
      <c r="F14" s="107">
        <v>1</v>
      </c>
      <c r="G14" s="107">
        <v>0.1</v>
      </c>
      <c r="H14" s="210">
        <v>15</v>
      </c>
      <c r="I14" s="143">
        <v>1</v>
      </c>
      <c r="J14" s="125"/>
      <c r="K14" s="141">
        <v>30</v>
      </c>
      <c r="L14" s="142">
        <v>1</v>
      </c>
      <c r="M14" s="106">
        <v>40</v>
      </c>
      <c r="N14" s="107">
        <v>1</v>
      </c>
      <c r="O14" s="107">
        <v>0.1</v>
      </c>
      <c r="P14" s="263">
        <v>100</v>
      </c>
      <c r="Q14" s="264">
        <v>0.2</v>
      </c>
      <c r="R14" s="125"/>
      <c r="S14" s="106">
        <v>40</v>
      </c>
      <c r="T14" s="107">
        <v>10000</v>
      </c>
      <c r="U14" s="107">
        <v>1000</v>
      </c>
      <c r="V14" s="210">
        <v>15</v>
      </c>
      <c r="W14" s="143">
        <v>1</v>
      </c>
      <c r="X14" s="125"/>
      <c r="Y14" s="160"/>
      <c r="Z14" s="162"/>
      <c r="AA14" s="162"/>
      <c r="AB14" s="125"/>
    </row>
    <row r="15" spans="1:28" x14ac:dyDescent="0.25">
      <c r="A15" s="130">
        <v>3</v>
      </c>
      <c r="B15" s="125"/>
      <c r="C15" s="141"/>
      <c r="D15" s="133"/>
      <c r="E15" s="106">
        <v>100</v>
      </c>
      <c r="F15" s="105">
        <v>0.6</v>
      </c>
      <c r="G15" s="105">
        <v>0.06</v>
      </c>
      <c r="H15" s="210"/>
      <c r="I15" s="133"/>
      <c r="J15" s="125"/>
      <c r="K15" s="141"/>
      <c r="L15" s="133"/>
      <c r="M15" s="106">
        <v>100</v>
      </c>
      <c r="N15" s="105">
        <v>0.5</v>
      </c>
      <c r="O15" s="105">
        <v>0.05</v>
      </c>
      <c r="P15" s="201"/>
      <c r="Q15" s="199"/>
      <c r="R15" s="125"/>
      <c r="S15" s="106">
        <v>100</v>
      </c>
      <c r="T15" s="105">
        <v>10000</v>
      </c>
      <c r="U15" s="105">
        <v>1000</v>
      </c>
      <c r="V15" s="210"/>
      <c r="W15" s="133"/>
      <c r="X15" s="125"/>
      <c r="Y15" s="160"/>
      <c r="Z15" s="133"/>
      <c r="AA15" s="133"/>
      <c r="AB15" s="125"/>
    </row>
    <row r="16" spans="1:28" x14ac:dyDescent="0.25">
      <c r="A16" s="130">
        <v>4</v>
      </c>
      <c r="B16" s="125"/>
      <c r="C16" s="141"/>
      <c r="D16" s="142"/>
      <c r="E16" s="203"/>
      <c r="F16" s="200"/>
      <c r="G16" s="200"/>
      <c r="H16" s="187"/>
      <c r="I16" s="143"/>
      <c r="J16" s="125"/>
      <c r="K16" s="141"/>
      <c r="L16" s="142"/>
      <c r="M16" s="203"/>
      <c r="N16" s="200"/>
      <c r="O16" s="200"/>
      <c r="P16" s="201"/>
      <c r="Q16" s="202"/>
      <c r="R16" s="125"/>
      <c r="S16" s="160"/>
      <c r="T16" s="162"/>
      <c r="U16" s="162"/>
      <c r="V16" s="210"/>
      <c r="W16" s="143"/>
      <c r="X16" s="125"/>
      <c r="Y16" s="160"/>
      <c r="Z16" s="162"/>
      <c r="AA16" s="162"/>
      <c r="AB16" s="125"/>
    </row>
    <row r="17" spans="1:28" x14ac:dyDescent="0.25">
      <c r="A17" s="130">
        <v>5</v>
      </c>
      <c r="B17" s="125"/>
      <c r="C17" s="141"/>
      <c r="D17" s="133"/>
      <c r="E17" s="203"/>
      <c r="F17" s="199"/>
      <c r="G17" s="199"/>
      <c r="H17" s="187"/>
      <c r="I17" s="133"/>
      <c r="J17" s="125"/>
      <c r="K17" s="141"/>
      <c r="L17" s="133"/>
      <c r="M17" s="203"/>
      <c r="N17" s="199"/>
      <c r="O17" s="199"/>
      <c r="P17" s="201"/>
      <c r="Q17" s="199"/>
      <c r="R17" s="125"/>
      <c r="S17" s="160"/>
      <c r="T17" s="133"/>
      <c r="U17" s="133"/>
      <c r="V17" s="210"/>
      <c r="W17" s="133"/>
      <c r="X17" s="125"/>
      <c r="Y17" s="160"/>
      <c r="Z17" s="133"/>
      <c r="AA17" s="133"/>
      <c r="AB17" s="125"/>
    </row>
    <row r="18" spans="1:28" x14ac:dyDescent="0.25">
      <c r="A18" s="130">
        <v>6</v>
      </c>
      <c r="B18" s="125"/>
      <c r="C18" s="141"/>
      <c r="D18" s="142"/>
      <c r="E18" s="203"/>
      <c r="F18" s="200"/>
      <c r="G18" s="200"/>
      <c r="H18" s="187"/>
      <c r="I18" s="143"/>
      <c r="J18" s="125"/>
      <c r="K18" s="141"/>
      <c r="L18" s="142"/>
      <c r="M18" s="203"/>
      <c r="N18" s="200"/>
      <c r="O18" s="200"/>
      <c r="P18" s="201"/>
      <c r="Q18" s="202"/>
      <c r="R18" s="125"/>
      <c r="S18" s="160"/>
      <c r="T18" s="162"/>
      <c r="U18" s="162"/>
      <c r="V18" s="210"/>
      <c r="W18" s="143"/>
      <c r="X18" s="125"/>
      <c r="Y18" s="160"/>
      <c r="Z18" s="162"/>
      <c r="AA18" s="162"/>
      <c r="AB18" s="125"/>
    </row>
    <row r="19" spans="1:28" x14ac:dyDescent="0.25">
      <c r="A19" s="130">
        <v>7</v>
      </c>
      <c r="B19" s="125"/>
      <c r="C19" s="141"/>
      <c r="D19" s="133"/>
      <c r="E19" s="203"/>
      <c r="F19" s="199"/>
      <c r="G19" s="199"/>
      <c r="H19" s="187"/>
      <c r="I19" s="133"/>
      <c r="J19" s="125"/>
      <c r="K19" s="141"/>
      <c r="L19" s="133"/>
      <c r="M19" s="203"/>
      <c r="N19" s="199"/>
      <c r="O19" s="199"/>
      <c r="P19" s="201"/>
      <c r="Q19" s="199"/>
      <c r="R19" s="125"/>
      <c r="S19" s="160"/>
      <c r="T19" s="133"/>
      <c r="U19" s="133"/>
      <c r="V19" s="210"/>
      <c r="W19" s="133"/>
      <c r="X19" s="125"/>
      <c r="Y19" s="160"/>
      <c r="Z19" s="133"/>
      <c r="AA19" s="133"/>
      <c r="AB19" s="125"/>
    </row>
    <row r="20" spans="1:28" x14ac:dyDescent="0.25">
      <c r="A20" s="130">
        <v>8</v>
      </c>
      <c r="B20" s="125"/>
      <c r="C20" s="141"/>
      <c r="D20" s="142"/>
      <c r="E20" s="203"/>
      <c r="F20" s="200"/>
      <c r="G20" s="200"/>
      <c r="H20" s="187"/>
      <c r="I20" s="143"/>
      <c r="J20" s="125"/>
      <c r="K20" s="141"/>
      <c r="L20" s="142"/>
      <c r="M20" s="203"/>
      <c r="N20" s="200"/>
      <c r="O20" s="200"/>
      <c r="P20" s="201"/>
      <c r="Q20" s="202"/>
      <c r="R20" s="125"/>
      <c r="S20" s="160"/>
      <c r="T20" s="162"/>
      <c r="U20" s="162"/>
      <c r="V20" s="210"/>
      <c r="W20" s="143"/>
      <c r="X20" s="125"/>
      <c r="Y20" s="160"/>
      <c r="Z20" s="162"/>
      <c r="AA20" s="162"/>
      <c r="AB20" s="125"/>
    </row>
    <row r="21" spans="1:28" x14ac:dyDescent="0.2">
      <c r="A21" s="130">
        <v>9</v>
      </c>
      <c r="B21" s="125"/>
      <c r="C21" s="141"/>
      <c r="D21" s="133"/>
      <c r="E21" s="160"/>
      <c r="F21" s="133"/>
      <c r="G21" s="133"/>
      <c r="H21" s="187"/>
      <c r="I21" s="133"/>
      <c r="J21" s="125"/>
      <c r="K21" s="141"/>
      <c r="L21" s="133"/>
      <c r="M21" s="160"/>
      <c r="N21" s="133"/>
      <c r="O21" s="133"/>
      <c r="P21" s="147"/>
      <c r="Q21" s="133"/>
      <c r="R21" s="125"/>
      <c r="S21" s="160"/>
      <c r="T21" s="133"/>
      <c r="U21" s="133"/>
      <c r="V21" s="210"/>
      <c r="W21" s="133"/>
      <c r="X21" s="125"/>
      <c r="Y21" s="160"/>
      <c r="Z21" s="133"/>
      <c r="AA21" s="133"/>
      <c r="AB21" s="125"/>
    </row>
    <row r="22" spans="1:28" x14ac:dyDescent="0.2">
      <c r="A22" s="130">
        <v>10</v>
      </c>
      <c r="B22" s="125"/>
      <c r="C22" s="141"/>
      <c r="D22" s="142"/>
      <c r="E22" s="160"/>
      <c r="F22" s="162"/>
      <c r="G22" s="162"/>
      <c r="H22" s="187"/>
      <c r="I22" s="143"/>
      <c r="J22" s="125"/>
      <c r="K22" s="141"/>
      <c r="L22" s="142"/>
      <c r="M22" s="160"/>
      <c r="N22" s="162"/>
      <c r="O22" s="162"/>
      <c r="P22" s="147"/>
      <c r="Q22" s="149"/>
      <c r="R22" s="125"/>
      <c r="S22" s="160"/>
      <c r="T22" s="162"/>
      <c r="U22" s="162"/>
      <c r="V22" s="210"/>
      <c r="W22" s="143"/>
      <c r="X22" s="125"/>
      <c r="Y22" s="160"/>
      <c r="Z22" s="162"/>
      <c r="AA22" s="162"/>
      <c r="AB22" s="125"/>
    </row>
    <row r="23" spans="1:28" x14ac:dyDescent="0.2">
      <c r="A23" s="130">
        <v>11</v>
      </c>
      <c r="B23" s="125"/>
      <c r="C23" s="141"/>
      <c r="D23" s="133"/>
      <c r="E23" s="160"/>
      <c r="F23" s="133"/>
      <c r="G23" s="133"/>
      <c r="H23" s="187"/>
      <c r="I23" s="133"/>
      <c r="J23" s="125"/>
      <c r="K23" s="141"/>
      <c r="L23" s="133"/>
      <c r="M23" s="160"/>
      <c r="N23" s="133"/>
      <c r="O23" s="133"/>
      <c r="P23" s="147"/>
      <c r="Q23" s="133"/>
      <c r="R23" s="125"/>
      <c r="S23" s="160"/>
      <c r="T23" s="133"/>
      <c r="U23" s="133"/>
      <c r="V23" s="210"/>
      <c r="W23" s="133"/>
      <c r="X23" s="125"/>
      <c r="Y23" s="160"/>
      <c r="Z23" s="133"/>
      <c r="AA23" s="133"/>
      <c r="AB23" s="125"/>
    </row>
    <row r="24" spans="1:28" x14ac:dyDescent="0.2">
      <c r="A24" s="130">
        <v>12</v>
      </c>
      <c r="B24" s="125"/>
      <c r="C24" s="141"/>
      <c r="D24" s="142"/>
      <c r="E24" s="160"/>
      <c r="F24" s="162"/>
      <c r="G24" s="162"/>
      <c r="H24" s="187"/>
      <c r="I24" s="143"/>
      <c r="J24" s="125"/>
      <c r="K24" s="141"/>
      <c r="L24" s="142"/>
      <c r="M24" s="160"/>
      <c r="N24" s="162"/>
      <c r="O24" s="162"/>
      <c r="P24" s="147"/>
      <c r="Q24" s="149"/>
      <c r="R24" s="125"/>
      <c r="S24" s="160"/>
      <c r="T24" s="162"/>
      <c r="U24" s="162"/>
      <c r="V24" s="210"/>
      <c r="W24" s="143"/>
      <c r="X24" s="125"/>
      <c r="Y24" s="160"/>
      <c r="Z24" s="162"/>
      <c r="AA24" s="162"/>
      <c r="AB24" s="125"/>
    </row>
    <row r="25" spans="1:28" x14ac:dyDescent="0.2">
      <c r="A25" s="130">
        <v>13</v>
      </c>
      <c r="B25" s="125"/>
      <c r="C25" s="141"/>
      <c r="D25" s="133"/>
      <c r="E25" s="160"/>
      <c r="F25" s="133"/>
      <c r="G25" s="133"/>
      <c r="H25" s="187"/>
      <c r="I25" s="133"/>
      <c r="J25" s="125"/>
      <c r="K25" s="141"/>
      <c r="L25" s="133"/>
      <c r="M25" s="160"/>
      <c r="N25" s="133"/>
      <c r="O25" s="133"/>
      <c r="P25" s="147"/>
      <c r="Q25" s="133"/>
      <c r="R25" s="125"/>
      <c r="S25" s="160"/>
      <c r="T25" s="133"/>
      <c r="U25" s="133"/>
      <c r="V25" s="210"/>
      <c r="W25" s="133"/>
      <c r="X25" s="125"/>
      <c r="Y25" s="160"/>
      <c r="Z25" s="133"/>
      <c r="AA25" s="133"/>
      <c r="AB25" s="125"/>
    </row>
    <row r="26" spans="1:28" x14ac:dyDescent="0.2">
      <c r="A26" s="130">
        <v>14</v>
      </c>
      <c r="B26" s="125"/>
      <c r="C26" s="141"/>
      <c r="D26" s="142"/>
      <c r="E26" s="160"/>
      <c r="F26" s="162"/>
      <c r="G26" s="162"/>
      <c r="H26" s="187"/>
      <c r="I26" s="143"/>
      <c r="J26" s="125"/>
      <c r="K26" s="141"/>
      <c r="L26" s="142"/>
      <c r="M26" s="160"/>
      <c r="N26" s="162"/>
      <c r="O26" s="162"/>
      <c r="P26" s="147"/>
      <c r="Q26" s="149"/>
      <c r="R26" s="125"/>
      <c r="S26" s="160"/>
      <c r="T26" s="162"/>
      <c r="U26" s="162"/>
      <c r="V26" s="210"/>
      <c r="W26" s="143"/>
      <c r="X26" s="125"/>
      <c r="Y26" s="160"/>
      <c r="Z26" s="162"/>
      <c r="AA26" s="162"/>
      <c r="AB26" s="125"/>
    </row>
    <row r="27" spans="1:28" x14ac:dyDescent="0.2">
      <c r="A27" s="130">
        <v>15</v>
      </c>
      <c r="B27" s="125"/>
      <c r="C27" s="141"/>
      <c r="D27" s="133"/>
      <c r="E27" s="160"/>
      <c r="F27" s="133"/>
      <c r="G27" s="133"/>
      <c r="H27" s="187"/>
      <c r="I27" s="133"/>
      <c r="J27" s="125"/>
      <c r="K27" s="141"/>
      <c r="L27" s="133"/>
      <c r="M27" s="160"/>
      <c r="N27" s="133"/>
      <c r="O27" s="133"/>
      <c r="P27" s="147"/>
      <c r="Q27" s="133"/>
      <c r="R27" s="125"/>
      <c r="S27" s="160"/>
      <c r="T27" s="133"/>
      <c r="U27" s="133"/>
      <c r="V27" s="210"/>
      <c r="W27" s="133"/>
      <c r="X27" s="125"/>
      <c r="Y27" s="160"/>
      <c r="Z27" s="133"/>
      <c r="AA27" s="133"/>
      <c r="AB27" s="125"/>
    </row>
    <row r="28" spans="1:28" x14ac:dyDescent="0.2">
      <c r="A28" s="130">
        <v>16</v>
      </c>
      <c r="B28" s="125"/>
      <c r="C28" s="141"/>
      <c r="D28" s="142"/>
      <c r="E28" s="160"/>
      <c r="F28" s="162"/>
      <c r="G28" s="162"/>
      <c r="H28" s="187"/>
      <c r="I28" s="143"/>
      <c r="J28" s="125"/>
      <c r="K28" s="141"/>
      <c r="L28" s="142"/>
      <c r="M28" s="160"/>
      <c r="N28" s="162"/>
      <c r="O28" s="162"/>
      <c r="P28" s="147"/>
      <c r="Q28" s="149"/>
      <c r="R28" s="125"/>
      <c r="S28" s="160"/>
      <c r="T28" s="162"/>
      <c r="U28" s="162"/>
      <c r="V28" s="210"/>
      <c r="W28" s="143"/>
      <c r="X28" s="125"/>
      <c r="Y28" s="160"/>
      <c r="Z28" s="162"/>
      <c r="AA28" s="162"/>
      <c r="AB28" s="125"/>
    </row>
    <row r="29" spans="1:28" x14ac:dyDescent="0.2">
      <c r="A29" s="130">
        <v>17</v>
      </c>
      <c r="B29" s="125"/>
      <c r="C29" s="141"/>
      <c r="D29" s="133"/>
      <c r="E29" s="160"/>
      <c r="F29" s="133"/>
      <c r="G29" s="133"/>
      <c r="H29" s="187"/>
      <c r="I29" s="133"/>
      <c r="J29" s="125"/>
      <c r="K29" s="141"/>
      <c r="L29" s="133"/>
      <c r="M29" s="160"/>
      <c r="N29" s="133"/>
      <c r="O29" s="133"/>
      <c r="P29" s="147"/>
      <c r="Q29" s="133"/>
      <c r="R29" s="125"/>
      <c r="S29" s="160"/>
      <c r="T29" s="133"/>
      <c r="U29" s="133"/>
      <c r="V29" s="210"/>
      <c r="W29" s="133"/>
      <c r="X29" s="125"/>
      <c r="Y29" s="160"/>
      <c r="Z29" s="133"/>
      <c r="AA29" s="133"/>
      <c r="AB29" s="125"/>
    </row>
    <row r="30" spans="1:28" x14ac:dyDescent="0.2">
      <c r="A30" s="130">
        <v>18</v>
      </c>
      <c r="B30" s="125"/>
      <c r="C30" s="141"/>
      <c r="D30" s="142"/>
      <c r="E30" s="160"/>
      <c r="F30" s="162"/>
      <c r="G30" s="162"/>
      <c r="H30" s="187"/>
      <c r="I30" s="143"/>
      <c r="J30" s="125"/>
      <c r="K30" s="141"/>
      <c r="L30" s="142"/>
      <c r="M30" s="160"/>
      <c r="N30" s="162"/>
      <c r="O30" s="162"/>
      <c r="P30" s="147"/>
      <c r="Q30" s="149"/>
      <c r="R30" s="125"/>
      <c r="S30" s="160"/>
      <c r="T30" s="162"/>
      <c r="U30" s="162"/>
      <c r="V30" s="210"/>
      <c r="W30" s="143"/>
      <c r="X30" s="125"/>
      <c r="Y30" s="160"/>
      <c r="Z30" s="162"/>
      <c r="AA30" s="162"/>
      <c r="AB30" s="125"/>
    </row>
    <row r="31" spans="1:28" x14ac:dyDescent="0.2">
      <c r="A31" s="130">
        <v>19</v>
      </c>
      <c r="B31" s="125"/>
      <c r="C31" s="141"/>
      <c r="D31" s="133"/>
      <c r="E31" s="160"/>
      <c r="F31" s="133"/>
      <c r="G31" s="133"/>
      <c r="H31" s="187"/>
      <c r="I31" s="133"/>
      <c r="J31" s="125"/>
      <c r="K31" s="141"/>
      <c r="L31" s="133"/>
      <c r="M31" s="160"/>
      <c r="N31" s="133"/>
      <c r="O31" s="133"/>
      <c r="P31" s="147"/>
      <c r="Q31" s="133"/>
      <c r="R31" s="125"/>
      <c r="S31" s="160"/>
      <c r="T31" s="133"/>
      <c r="U31" s="133"/>
      <c r="V31" s="210"/>
      <c r="W31" s="133"/>
      <c r="X31" s="125"/>
      <c r="Y31" s="160"/>
      <c r="Z31" s="133"/>
      <c r="AA31" s="133"/>
      <c r="AB31" s="125"/>
    </row>
    <row r="32" spans="1:28" x14ac:dyDescent="0.2">
      <c r="A32" s="130">
        <v>20</v>
      </c>
      <c r="B32" s="125"/>
      <c r="C32" s="141"/>
      <c r="D32" s="142"/>
      <c r="E32" s="160"/>
      <c r="F32" s="162"/>
      <c r="G32" s="162"/>
      <c r="H32" s="187"/>
      <c r="I32" s="143"/>
      <c r="J32" s="125"/>
      <c r="K32" s="141"/>
      <c r="L32" s="142"/>
      <c r="M32" s="160"/>
      <c r="N32" s="162"/>
      <c r="O32" s="162"/>
      <c r="P32" s="147"/>
      <c r="Q32" s="149"/>
      <c r="R32" s="125"/>
      <c r="S32" s="160"/>
      <c r="T32" s="162"/>
      <c r="U32" s="162"/>
      <c r="V32" s="210"/>
      <c r="W32" s="143"/>
      <c r="X32" s="125"/>
      <c r="Y32" s="160"/>
      <c r="Z32" s="162"/>
      <c r="AA32" s="162"/>
      <c r="AB32" s="125"/>
    </row>
    <row r="33" spans="1:28" x14ac:dyDescent="0.2">
      <c r="A33" s="130">
        <v>21</v>
      </c>
      <c r="B33" s="125"/>
      <c r="C33" s="141"/>
      <c r="D33" s="133"/>
      <c r="E33" s="160"/>
      <c r="F33" s="133"/>
      <c r="G33" s="133"/>
      <c r="H33" s="187"/>
      <c r="I33" s="133"/>
      <c r="J33" s="125"/>
      <c r="K33" s="141"/>
      <c r="L33" s="133"/>
      <c r="M33" s="160"/>
      <c r="N33" s="133"/>
      <c r="O33" s="133"/>
      <c r="P33" s="147"/>
      <c r="Q33" s="133"/>
      <c r="R33" s="125"/>
      <c r="S33" s="160"/>
      <c r="T33" s="133"/>
      <c r="U33" s="133"/>
      <c r="V33" s="210"/>
      <c r="W33" s="133"/>
      <c r="X33" s="125"/>
      <c r="Y33" s="160"/>
      <c r="Z33" s="133"/>
      <c r="AA33" s="133"/>
      <c r="AB33" s="125"/>
    </row>
    <row r="34" spans="1:28" x14ac:dyDescent="0.2">
      <c r="A34" s="130">
        <v>22</v>
      </c>
      <c r="B34" s="125"/>
      <c r="C34" s="141"/>
      <c r="D34" s="142"/>
      <c r="E34" s="160"/>
      <c r="F34" s="162"/>
      <c r="G34" s="162"/>
      <c r="H34" s="187"/>
      <c r="I34" s="143"/>
      <c r="J34" s="125"/>
      <c r="K34" s="141"/>
      <c r="L34" s="142"/>
      <c r="M34" s="160"/>
      <c r="N34" s="162"/>
      <c r="O34" s="162"/>
      <c r="P34" s="147"/>
      <c r="Q34" s="149"/>
      <c r="R34" s="125"/>
      <c r="S34" s="160"/>
      <c r="T34" s="162"/>
      <c r="U34" s="162"/>
      <c r="V34" s="210"/>
      <c r="W34" s="143"/>
      <c r="X34" s="125"/>
      <c r="Y34" s="160"/>
      <c r="Z34" s="162"/>
      <c r="AA34" s="162"/>
      <c r="AB34" s="125"/>
    </row>
    <row r="35" spans="1:28" x14ac:dyDescent="0.2">
      <c r="A35" s="130">
        <v>23</v>
      </c>
      <c r="B35" s="125"/>
      <c r="C35" s="141"/>
      <c r="D35" s="133"/>
      <c r="E35" s="160"/>
      <c r="F35" s="133"/>
      <c r="G35" s="133"/>
      <c r="H35" s="187"/>
      <c r="I35" s="133"/>
      <c r="J35" s="125"/>
      <c r="K35" s="141"/>
      <c r="L35" s="133"/>
      <c r="M35" s="160"/>
      <c r="N35" s="133"/>
      <c r="O35" s="133"/>
      <c r="P35" s="147"/>
      <c r="Q35" s="133"/>
      <c r="R35" s="125"/>
      <c r="S35" s="160"/>
      <c r="T35" s="133"/>
      <c r="U35" s="133"/>
      <c r="V35" s="210"/>
      <c r="W35" s="133"/>
      <c r="X35" s="125"/>
      <c r="Y35" s="160"/>
      <c r="Z35" s="133"/>
      <c r="AA35" s="133"/>
      <c r="AB35" s="125"/>
    </row>
    <row r="36" spans="1:28" x14ac:dyDescent="0.2">
      <c r="A36" s="130">
        <v>24</v>
      </c>
      <c r="B36" s="125"/>
      <c r="C36" s="141"/>
      <c r="D36" s="142"/>
      <c r="E36" s="160"/>
      <c r="F36" s="162"/>
      <c r="G36" s="162"/>
      <c r="H36" s="187"/>
      <c r="I36" s="143"/>
      <c r="J36" s="125"/>
      <c r="K36" s="141"/>
      <c r="L36" s="142"/>
      <c r="M36" s="160"/>
      <c r="N36" s="162"/>
      <c r="O36" s="162"/>
      <c r="P36" s="147"/>
      <c r="Q36" s="149"/>
      <c r="R36" s="125"/>
      <c r="S36" s="160"/>
      <c r="T36" s="162"/>
      <c r="U36" s="162"/>
      <c r="V36" s="210"/>
      <c r="W36" s="143"/>
      <c r="X36" s="125"/>
      <c r="Y36" s="160"/>
      <c r="Z36" s="162"/>
      <c r="AA36" s="162"/>
      <c r="AB36" s="125"/>
    </row>
    <row r="37" spans="1:28" x14ac:dyDescent="0.2">
      <c r="A37" s="130">
        <v>25</v>
      </c>
      <c r="B37" s="125"/>
      <c r="C37" s="141"/>
      <c r="D37" s="133"/>
      <c r="E37" s="160"/>
      <c r="F37" s="133"/>
      <c r="G37" s="133"/>
      <c r="H37" s="187"/>
      <c r="I37" s="133"/>
      <c r="J37" s="125"/>
      <c r="K37" s="141"/>
      <c r="L37" s="133"/>
      <c r="M37" s="160"/>
      <c r="N37" s="133"/>
      <c r="O37" s="133"/>
      <c r="P37" s="147"/>
      <c r="Q37" s="133"/>
      <c r="R37" s="125"/>
      <c r="S37" s="171"/>
      <c r="T37" s="172"/>
      <c r="U37" s="172"/>
      <c r="V37" s="210"/>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6" t="s">
        <v>507</v>
      </c>
      <c r="T38" s="266"/>
      <c r="U38" s="266" t="s">
        <v>508</v>
      </c>
      <c r="V38" s="266"/>
      <c r="W38" s="266"/>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election activeCell="E14" sqref="E14"/>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0"/>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6" t="s">
        <v>708</v>
      </c>
      <c r="D2" s="240"/>
      <c r="E2" s="240"/>
      <c r="F2" s="240"/>
      <c r="G2" s="240"/>
      <c r="H2" s="240"/>
      <c r="I2" s="240"/>
      <c r="J2" s="240"/>
      <c r="K2" s="240"/>
      <c r="L2" s="240"/>
      <c r="M2" s="240"/>
      <c r="N2" s="240"/>
      <c r="O2" s="240"/>
      <c r="P2" s="240"/>
      <c r="Q2" s="240"/>
      <c r="R2" s="240"/>
      <c r="S2" s="240"/>
      <c r="T2" s="240"/>
      <c r="U2" s="240"/>
      <c r="V2" s="240"/>
      <c r="W2" s="240"/>
      <c r="X2" s="240"/>
      <c r="Y2" s="240"/>
      <c r="Z2" s="240"/>
      <c r="AA2" s="240"/>
      <c r="AB2" s="125"/>
      <c r="AK2" s="127"/>
      <c r="AL2" s="127"/>
      <c r="AM2" s="127"/>
      <c r="AN2" s="127"/>
    </row>
    <row r="3" spans="1:47" ht="16.5" thickBot="1" x14ac:dyDescent="0.25">
      <c r="A3" s="18" t="s">
        <v>447</v>
      </c>
      <c r="B3" s="125"/>
      <c r="C3" s="188"/>
      <c r="D3" s="189"/>
      <c r="E3" s="189"/>
      <c r="F3" s="125"/>
      <c r="G3" s="188"/>
      <c r="H3" s="188"/>
      <c r="I3" s="188"/>
      <c r="J3" s="188"/>
      <c r="K3" s="188"/>
      <c r="L3" s="125"/>
      <c r="M3" s="188"/>
      <c r="N3" s="188"/>
      <c r="O3" s="188"/>
      <c r="P3" s="188"/>
      <c r="Q3" s="188"/>
      <c r="R3" s="188"/>
      <c r="S3" s="188"/>
      <c r="T3" s="125"/>
      <c r="U3" s="188"/>
      <c r="V3" s="189"/>
      <c r="W3" s="189"/>
      <c r="X3" s="125"/>
      <c r="Y3" s="125"/>
      <c r="Z3" s="125"/>
      <c r="AA3" s="125"/>
      <c r="AB3" s="125"/>
      <c r="AK3" s="127"/>
      <c r="AL3" s="127"/>
      <c r="AM3" s="127"/>
      <c r="AN3" s="127"/>
    </row>
    <row r="4" spans="1:47" ht="16.5" thickBot="1" x14ac:dyDescent="0.25">
      <c r="A4" s="35" t="s">
        <v>446</v>
      </c>
      <c r="B4" s="125"/>
      <c r="C4" s="382" t="s">
        <v>604</v>
      </c>
      <c r="D4" s="380"/>
      <c r="E4" s="381"/>
      <c r="F4" s="125"/>
      <c r="G4" s="382" t="s">
        <v>536</v>
      </c>
      <c r="H4" s="380"/>
      <c r="I4" s="380"/>
      <c r="J4" s="380"/>
      <c r="K4" s="381"/>
      <c r="L4" s="125"/>
      <c r="M4" s="382" t="s">
        <v>536</v>
      </c>
      <c r="N4" s="383"/>
      <c r="O4" s="383"/>
      <c r="P4" s="383"/>
      <c r="Q4" s="383"/>
      <c r="R4" s="383"/>
      <c r="S4" s="384"/>
      <c r="T4" s="125"/>
      <c r="U4" s="382" t="s">
        <v>536</v>
      </c>
      <c r="V4" s="380"/>
      <c r="W4" s="381"/>
      <c r="X4" s="125"/>
      <c r="Y4" s="382" t="s">
        <v>536</v>
      </c>
      <c r="Z4" s="380"/>
      <c r="AA4" s="381"/>
      <c r="AB4" s="125"/>
      <c r="AU4" s="150"/>
    </row>
    <row r="5" spans="1:47" ht="16.5" thickBot="1" x14ac:dyDescent="0.25">
      <c r="A5" s="135" t="s">
        <v>445</v>
      </c>
      <c r="B5" s="125"/>
      <c r="C5" s="382" t="s">
        <v>603</v>
      </c>
      <c r="D5" s="380"/>
      <c r="E5" s="381"/>
      <c r="F5" s="125"/>
      <c r="G5" s="382" t="s">
        <v>504</v>
      </c>
      <c r="H5" s="380"/>
      <c r="I5" s="380"/>
      <c r="J5" s="380"/>
      <c r="K5" s="381"/>
      <c r="L5" s="125"/>
      <c r="M5" s="382" t="s">
        <v>505</v>
      </c>
      <c r="N5" s="383"/>
      <c r="O5" s="383"/>
      <c r="P5" s="383"/>
      <c r="Q5" s="383"/>
      <c r="R5" s="383"/>
      <c r="S5" s="384"/>
      <c r="T5" s="125"/>
      <c r="U5" s="382" t="s">
        <v>516</v>
      </c>
      <c r="V5" s="380"/>
      <c r="W5" s="381"/>
      <c r="X5" s="125"/>
      <c r="Y5" s="379" t="s">
        <v>515</v>
      </c>
      <c r="Z5" s="380"/>
      <c r="AA5" s="381"/>
      <c r="AB5" s="125"/>
      <c r="AU5" s="150"/>
    </row>
    <row r="6" spans="1:47" ht="16.5" thickBot="1" x14ac:dyDescent="0.25">
      <c r="A6" s="125"/>
      <c r="B6" s="125"/>
      <c r="C6" s="382" t="s">
        <v>591</v>
      </c>
      <c r="D6" s="380"/>
      <c r="E6" s="381"/>
      <c r="F6" s="125"/>
      <c r="G6" s="125"/>
      <c r="H6" s="245">
        <v>1</v>
      </c>
      <c r="I6" s="246">
        <v>2</v>
      </c>
      <c r="J6" s="246">
        <v>3</v>
      </c>
      <c r="K6" s="246">
        <v>4</v>
      </c>
      <c r="L6" s="177" t="s">
        <v>503</v>
      </c>
      <c r="M6" s="125"/>
      <c r="N6" s="382" t="s">
        <v>543</v>
      </c>
      <c r="O6" s="381"/>
      <c r="P6" s="382" t="s">
        <v>544</v>
      </c>
      <c r="Q6" s="381"/>
      <c r="R6" s="125"/>
      <c r="S6" s="243" t="s">
        <v>773</v>
      </c>
      <c r="T6" s="125"/>
      <c r="U6" s="382" t="s">
        <v>779</v>
      </c>
      <c r="V6" s="380"/>
      <c r="W6" s="381"/>
      <c r="X6" s="125"/>
      <c r="Y6" s="125"/>
      <c r="Z6" s="125"/>
      <c r="AA6" s="125"/>
      <c r="AB6" s="125"/>
      <c r="AU6" s="150"/>
    </row>
    <row r="7" spans="1:47" ht="16.5" thickBot="1" x14ac:dyDescent="0.25">
      <c r="A7" s="125"/>
      <c r="B7" s="125"/>
      <c r="C7" s="157" t="s">
        <v>64</v>
      </c>
      <c r="D7" s="145" t="s">
        <v>426</v>
      </c>
      <c r="E7" s="145" t="s">
        <v>427</v>
      </c>
      <c r="F7" s="125"/>
      <c r="G7" s="372" t="s">
        <v>846</v>
      </c>
      <c r="H7" s="373"/>
      <c r="I7" s="373"/>
      <c r="J7" s="373"/>
      <c r="K7" s="373"/>
      <c r="L7" s="177" t="s">
        <v>440</v>
      </c>
      <c r="M7" s="405" t="s">
        <v>847</v>
      </c>
      <c r="N7" s="406"/>
      <c r="O7" s="406"/>
      <c r="P7" s="406"/>
      <c r="Q7" s="406"/>
      <c r="R7" s="406"/>
      <c r="S7" s="406"/>
      <c r="T7" s="125"/>
      <c r="U7" s="372" t="s">
        <v>842</v>
      </c>
      <c r="V7" s="373"/>
      <c r="W7" s="373"/>
      <c r="X7" s="125"/>
      <c r="Y7" s="372" t="s">
        <v>856</v>
      </c>
      <c r="Z7" s="373"/>
      <c r="AA7" s="373"/>
      <c r="AB7" s="125"/>
      <c r="AU7" s="150"/>
    </row>
    <row r="8" spans="1:47" ht="16.5" thickBot="1" x14ac:dyDescent="0.25">
      <c r="A8" s="145" t="s">
        <v>644</v>
      </c>
      <c r="B8" s="125"/>
      <c r="C8" s="157" t="s">
        <v>635</v>
      </c>
      <c r="D8" s="181" t="s">
        <v>645</v>
      </c>
      <c r="E8" s="185" t="s">
        <v>646</v>
      </c>
      <c r="F8" s="125"/>
      <c r="G8" s="145" t="s">
        <v>635</v>
      </c>
      <c r="H8" s="145" t="s">
        <v>426</v>
      </c>
      <c r="I8" s="145" t="s">
        <v>426</v>
      </c>
      <c r="J8" s="145" t="s">
        <v>426</v>
      </c>
      <c r="K8" s="145" t="s">
        <v>426</v>
      </c>
      <c r="L8" s="178"/>
      <c r="M8" s="145" t="s">
        <v>635</v>
      </c>
      <c r="N8" s="145" t="s">
        <v>426</v>
      </c>
      <c r="O8" s="145" t="s">
        <v>427</v>
      </c>
      <c r="P8" s="145" t="s">
        <v>426</v>
      </c>
      <c r="Q8" s="145" t="s">
        <v>427</v>
      </c>
      <c r="R8" s="111"/>
      <c r="S8" s="111"/>
      <c r="T8" s="125"/>
      <c r="U8" s="145" t="s">
        <v>635</v>
      </c>
      <c r="V8" s="145" t="s">
        <v>426</v>
      </c>
      <c r="W8" s="145" t="s">
        <v>427</v>
      </c>
      <c r="X8" s="125"/>
      <c r="Y8" s="145" t="s">
        <v>635</v>
      </c>
      <c r="Z8" s="145" t="s">
        <v>426</v>
      </c>
      <c r="AA8" s="145" t="s">
        <v>427</v>
      </c>
      <c r="AB8" s="125"/>
    </row>
    <row r="9" spans="1:47" s="129" customFormat="1" ht="16.5" thickBot="1" x14ac:dyDescent="0.25">
      <c r="A9" s="214" t="s">
        <v>643</v>
      </c>
      <c r="B9" s="126"/>
      <c r="C9" s="126"/>
      <c r="D9" s="234">
        <v>1</v>
      </c>
      <c r="E9" s="234">
        <v>1</v>
      </c>
      <c r="F9" s="126"/>
      <c r="G9" s="126"/>
      <c r="H9" s="234">
        <v>1</v>
      </c>
      <c r="I9" s="234">
        <v>1</v>
      </c>
      <c r="J9" s="234">
        <v>1</v>
      </c>
      <c r="K9" s="234">
        <v>1</v>
      </c>
      <c r="L9" s="177"/>
      <c r="M9" s="126"/>
      <c r="N9" s="234">
        <v>1</v>
      </c>
      <c r="O9" s="234">
        <v>1</v>
      </c>
      <c r="P9" s="234">
        <v>1</v>
      </c>
      <c r="Q9" s="234">
        <v>1</v>
      </c>
      <c r="R9" s="399" t="s">
        <v>784</v>
      </c>
      <c r="S9" s="404"/>
      <c r="T9" s="126"/>
      <c r="U9" s="126"/>
      <c r="V9" s="234">
        <v>1</v>
      </c>
      <c r="W9" s="234">
        <v>1</v>
      </c>
      <c r="X9" s="126"/>
      <c r="Y9" s="126"/>
      <c r="Z9" s="234">
        <v>1</v>
      </c>
      <c r="AA9" s="234">
        <v>1</v>
      </c>
      <c r="AB9" s="126"/>
      <c r="AK9" s="151"/>
      <c r="AL9" s="151"/>
      <c r="AM9" s="151"/>
      <c r="AN9" s="151"/>
      <c r="AO9" s="151"/>
      <c r="AP9" s="151"/>
      <c r="AQ9" s="151"/>
      <c r="AR9" s="151"/>
      <c r="AS9" s="151"/>
      <c r="AT9" s="151"/>
    </row>
    <row r="10" spans="1:47" s="226" customFormat="1" x14ac:dyDescent="0.2">
      <c r="A10" s="218" t="s">
        <v>641</v>
      </c>
      <c r="B10" s="219"/>
      <c r="C10" s="219"/>
      <c r="D10" s="220">
        <f>COUNT(D13:D37)</f>
        <v>3</v>
      </c>
      <c r="E10" s="220">
        <f>COUNT(E13:E37)</f>
        <v>3</v>
      </c>
      <c r="F10" s="219"/>
      <c r="G10" s="219"/>
      <c r="H10" s="220">
        <f>COUNT(H13:H37)</f>
        <v>3</v>
      </c>
      <c r="I10" s="220">
        <f>COUNT(I13:I37)</f>
        <v>3</v>
      </c>
      <c r="J10" s="220">
        <f>COUNT(J13:J37)</f>
        <v>3</v>
      </c>
      <c r="K10" s="220">
        <f>COUNT(K13:K37)</f>
        <v>3</v>
      </c>
      <c r="L10" s="227"/>
      <c r="M10" s="219"/>
      <c r="N10" s="220">
        <f>COUNT(N13:N37)</f>
        <v>3</v>
      </c>
      <c r="O10" s="220">
        <f>COUNT(O13:O37)</f>
        <v>3</v>
      </c>
      <c r="P10" s="220">
        <f>COUNT(P13:P37)</f>
        <v>3</v>
      </c>
      <c r="Q10" s="220">
        <f>COUNT(Q13:Q37)</f>
        <v>3</v>
      </c>
      <c r="R10" s="220"/>
      <c r="S10" s="220"/>
      <c r="T10" s="219"/>
      <c r="U10" s="219"/>
      <c r="V10" s="220">
        <f>COUNT(V13:V37)</f>
        <v>1</v>
      </c>
      <c r="W10" s="220">
        <f>COUNT(W13:W37)</f>
        <v>1</v>
      </c>
      <c r="X10" s="219"/>
      <c r="Y10" s="219"/>
      <c r="Z10" s="220">
        <f>COUNT(Z13:Z37)</f>
        <v>3</v>
      </c>
      <c r="AA10" s="220">
        <f>COUNT(AA13:AA37)</f>
        <v>3</v>
      </c>
      <c r="AB10" s="219"/>
      <c r="AK10" s="225"/>
      <c r="AL10" s="225"/>
      <c r="AM10" s="225"/>
      <c r="AN10" s="225"/>
      <c r="AO10" s="225"/>
      <c r="AP10" s="225"/>
      <c r="AQ10" s="225"/>
      <c r="AR10" s="225"/>
      <c r="AS10" s="225"/>
      <c r="AT10" s="225"/>
    </row>
    <row r="11" spans="1:47" s="232" customFormat="1" x14ac:dyDescent="0.2">
      <c r="A11" s="221" t="s">
        <v>642</v>
      </c>
      <c r="B11" s="233"/>
      <c r="C11" s="376" t="s">
        <v>934</v>
      </c>
      <c r="D11" s="376"/>
      <c r="E11" s="376"/>
      <c r="F11" s="233"/>
      <c r="G11" s="376" t="s">
        <v>935</v>
      </c>
      <c r="H11" s="376"/>
      <c r="I11" s="376"/>
      <c r="J11" s="376"/>
      <c r="K11" s="376"/>
      <c r="L11" s="227"/>
      <c r="M11" s="376" t="s">
        <v>936</v>
      </c>
      <c r="N11" s="376"/>
      <c r="O11" s="376"/>
      <c r="P11" s="376"/>
      <c r="Q11" s="376"/>
      <c r="R11" s="229"/>
      <c r="S11" s="229"/>
      <c r="T11" s="233"/>
      <c r="U11" s="376" t="s">
        <v>937</v>
      </c>
      <c r="V11" s="376"/>
      <c r="W11" s="376"/>
      <c r="X11" s="233"/>
      <c r="Y11" s="376" t="s">
        <v>938</v>
      </c>
      <c r="Z11" s="376"/>
      <c r="AA11" s="376"/>
      <c r="AB11" s="233"/>
      <c r="AK11" s="231"/>
      <c r="AL11" s="231"/>
      <c r="AM11" s="231"/>
      <c r="AN11" s="231"/>
      <c r="AO11" s="231"/>
      <c r="AP11" s="231"/>
      <c r="AQ11" s="231"/>
      <c r="AR11" s="231"/>
      <c r="AS11" s="231"/>
      <c r="AT11" s="231"/>
    </row>
    <row r="12" spans="1:47" x14ac:dyDescent="0.2">
      <c r="A12" s="130" t="s">
        <v>317</v>
      </c>
      <c r="B12" s="125"/>
      <c r="C12" s="131" t="s">
        <v>438</v>
      </c>
      <c r="D12" s="131" t="s">
        <v>433</v>
      </c>
      <c r="E12" s="130" t="s">
        <v>4</v>
      </c>
      <c r="F12" s="125"/>
      <c r="G12" s="131" t="s">
        <v>438</v>
      </c>
      <c r="H12" s="130" t="s">
        <v>4</v>
      </c>
      <c r="I12" s="130" t="s">
        <v>4</v>
      </c>
      <c r="J12" s="130" t="s">
        <v>4</v>
      </c>
      <c r="K12" s="130" t="s">
        <v>4</v>
      </c>
      <c r="L12" s="178"/>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7" x14ac:dyDescent="0.25">
      <c r="A13" s="130">
        <v>1</v>
      </c>
      <c r="B13" s="125"/>
      <c r="C13" s="171">
        <v>0</v>
      </c>
      <c r="D13" s="182">
        <v>10</v>
      </c>
      <c r="E13" s="172">
        <v>2</v>
      </c>
      <c r="F13" s="125"/>
      <c r="G13" s="106">
        <v>0</v>
      </c>
      <c r="H13" s="271">
        <v>100</v>
      </c>
      <c r="I13" s="271">
        <v>0</v>
      </c>
      <c r="J13" s="271">
        <v>0</v>
      </c>
      <c r="K13" s="271">
        <v>0</v>
      </c>
      <c r="L13" s="179">
        <f t="shared" ref="L13:L36" si="0">SUM(H13:K13)</f>
        <v>100</v>
      </c>
      <c r="M13" s="160">
        <v>0</v>
      </c>
      <c r="N13" s="133">
        <v>1</v>
      </c>
      <c r="O13" s="133">
        <v>0</v>
      </c>
      <c r="P13" s="133">
        <v>1</v>
      </c>
      <c r="Q13" s="133">
        <v>0</v>
      </c>
      <c r="R13" s="270">
        <f>SPIKELET_Geom!H13</f>
        <v>1</v>
      </c>
      <c r="S13" s="270">
        <f>SPIKELET_Geom!I13</f>
        <v>0.6</v>
      </c>
      <c r="T13" s="125"/>
      <c r="U13" s="160">
        <v>0</v>
      </c>
      <c r="V13" s="133">
        <v>137</v>
      </c>
      <c r="W13" s="133">
        <v>1.37</v>
      </c>
      <c r="X13" s="125"/>
      <c r="Y13" s="160">
        <v>0</v>
      </c>
      <c r="Z13" s="133">
        <v>60</v>
      </c>
      <c r="AA13" s="133">
        <v>6</v>
      </c>
      <c r="AB13" s="125"/>
    </row>
    <row r="14" spans="1:47" x14ac:dyDescent="0.25">
      <c r="A14" s="130">
        <v>2</v>
      </c>
      <c r="B14" s="125"/>
      <c r="C14" s="171">
        <v>40</v>
      </c>
      <c r="D14" s="183">
        <v>10</v>
      </c>
      <c r="E14" s="184">
        <v>2</v>
      </c>
      <c r="F14" s="125"/>
      <c r="G14" s="106">
        <v>40</v>
      </c>
      <c r="H14" s="272">
        <v>50</v>
      </c>
      <c r="I14" s="272">
        <v>50</v>
      </c>
      <c r="J14" s="272">
        <v>0</v>
      </c>
      <c r="K14" s="272">
        <v>0</v>
      </c>
      <c r="L14" s="179">
        <f t="shared" si="0"/>
        <v>100</v>
      </c>
      <c r="M14" s="160">
        <v>40</v>
      </c>
      <c r="N14" s="162">
        <v>0.2</v>
      </c>
      <c r="O14" s="162">
        <v>0.02</v>
      </c>
      <c r="P14" s="162">
        <v>0.1</v>
      </c>
      <c r="Q14" s="162">
        <v>0.01</v>
      </c>
      <c r="R14" s="270">
        <f>SPIKELET_Geom!H14</f>
        <v>15</v>
      </c>
      <c r="S14" s="270">
        <f>SPIKELET_Geom!I14</f>
        <v>1</v>
      </c>
      <c r="T14" s="125"/>
      <c r="U14" s="160"/>
      <c r="V14" s="162"/>
      <c r="W14" s="162"/>
      <c r="X14" s="125"/>
      <c r="Y14" s="160">
        <v>60</v>
      </c>
      <c r="Z14" s="162">
        <v>60</v>
      </c>
      <c r="AA14" s="162">
        <v>6</v>
      </c>
      <c r="AB14" s="125"/>
    </row>
    <row r="15" spans="1:47" x14ac:dyDescent="0.2">
      <c r="A15" s="130">
        <v>3</v>
      </c>
      <c r="B15" s="125"/>
      <c r="C15" s="171">
        <v>100</v>
      </c>
      <c r="D15" s="182">
        <v>10</v>
      </c>
      <c r="E15" s="172">
        <v>2</v>
      </c>
      <c r="F15" s="125"/>
      <c r="G15" s="160">
        <v>100</v>
      </c>
      <c r="H15" s="133">
        <v>25</v>
      </c>
      <c r="I15" s="133">
        <v>50</v>
      </c>
      <c r="J15" s="133">
        <v>25</v>
      </c>
      <c r="K15" s="133">
        <v>0</v>
      </c>
      <c r="L15" s="179">
        <f t="shared" si="0"/>
        <v>100</v>
      </c>
      <c r="M15" s="160">
        <v>100</v>
      </c>
      <c r="N15" s="133">
        <v>0.1</v>
      </c>
      <c r="O15" s="133">
        <v>0.01</v>
      </c>
      <c r="P15" s="133">
        <v>0.1</v>
      </c>
      <c r="Q15" s="133">
        <v>0.01</v>
      </c>
      <c r="R15" s="111"/>
      <c r="S15" s="111"/>
      <c r="T15" s="125"/>
      <c r="U15" s="160"/>
      <c r="V15" s="133"/>
      <c r="W15" s="133"/>
      <c r="X15" s="125"/>
      <c r="Y15" s="160">
        <v>100</v>
      </c>
      <c r="Z15" s="133">
        <v>30</v>
      </c>
      <c r="AA15" s="133">
        <v>3</v>
      </c>
      <c r="AB15" s="125"/>
    </row>
    <row r="16" spans="1:47" x14ac:dyDescent="0.2">
      <c r="A16" s="130">
        <v>4</v>
      </c>
      <c r="B16" s="125"/>
      <c r="C16" s="160"/>
      <c r="D16" s="161"/>
      <c r="E16" s="162"/>
      <c r="F16" s="125"/>
      <c r="G16" s="160"/>
      <c r="H16" s="162"/>
      <c r="I16" s="162"/>
      <c r="J16" s="162"/>
      <c r="K16" s="162"/>
      <c r="L16" s="179">
        <f t="shared" si="0"/>
        <v>0</v>
      </c>
      <c r="M16" s="160"/>
      <c r="N16" s="162"/>
      <c r="O16" s="162"/>
      <c r="P16" s="162"/>
      <c r="Q16" s="162"/>
      <c r="R16" s="111"/>
      <c r="S16" s="111"/>
      <c r="T16" s="125"/>
      <c r="U16" s="160"/>
      <c r="V16" s="162"/>
      <c r="W16" s="162"/>
      <c r="X16" s="125"/>
      <c r="Y16" s="160"/>
      <c r="Z16" s="162"/>
      <c r="AA16" s="162"/>
      <c r="AB16" s="125"/>
    </row>
    <row r="17" spans="1:28" x14ac:dyDescent="0.2">
      <c r="A17" s="130">
        <v>5</v>
      </c>
      <c r="B17" s="125"/>
      <c r="C17" s="160"/>
      <c r="D17" s="146"/>
      <c r="E17" s="133"/>
      <c r="F17" s="125"/>
      <c r="G17" s="160"/>
      <c r="H17" s="133"/>
      <c r="I17" s="133"/>
      <c r="J17" s="133"/>
      <c r="K17" s="133"/>
      <c r="L17" s="179">
        <f t="shared" si="0"/>
        <v>0</v>
      </c>
      <c r="M17" s="160"/>
      <c r="N17" s="133"/>
      <c r="O17" s="133"/>
      <c r="P17" s="133"/>
      <c r="Q17" s="133"/>
      <c r="R17" s="111"/>
      <c r="S17" s="111"/>
      <c r="T17" s="125"/>
      <c r="U17" s="160"/>
      <c r="V17" s="133"/>
      <c r="W17" s="133"/>
      <c r="X17" s="125"/>
      <c r="Y17" s="160"/>
      <c r="Z17" s="133"/>
      <c r="AA17" s="133"/>
      <c r="AB17" s="125"/>
    </row>
    <row r="18" spans="1:28" x14ac:dyDescent="0.2">
      <c r="A18" s="130">
        <v>6</v>
      </c>
      <c r="B18" s="125"/>
      <c r="C18" s="160"/>
      <c r="D18" s="161"/>
      <c r="E18" s="162"/>
      <c r="F18" s="125"/>
      <c r="G18" s="160"/>
      <c r="H18" s="162"/>
      <c r="I18" s="162"/>
      <c r="J18" s="162"/>
      <c r="K18" s="162"/>
      <c r="L18" s="179">
        <f t="shared" si="0"/>
        <v>0</v>
      </c>
      <c r="M18" s="160"/>
      <c r="N18" s="162"/>
      <c r="O18" s="162"/>
      <c r="P18" s="162"/>
      <c r="Q18" s="162"/>
      <c r="R18" s="111"/>
      <c r="S18" s="111"/>
      <c r="T18" s="125"/>
      <c r="U18" s="160"/>
      <c r="V18" s="162"/>
      <c r="W18" s="162"/>
      <c r="X18" s="125"/>
      <c r="Y18" s="160"/>
      <c r="Z18" s="162"/>
      <c r="AA18" s="162"/>
      <c r="AB18" s="125"/>
    </row>
    <row r="19" spans="1:28" x14ac:dyDescent="0.2">
      <c r="A19" s="130">
        <v>7</v>
      </c>
      <c r="B19" s="125"/>
      <c r="C19" s="160"/>
      <c r="D19" s="146"/>
      <c r="E19" s="133"/>
      <c r="F19" s="125"/>
      <c r="G19" s="160"/>
      <c r="H19" s="133"/>
      <c r="I19" s="133"/>
      <c r="J19" s="133"/>
      <c r="K19" s="133"/>
      <c r="L19" s="179">
        <f t="shared" si="0"/>
        <v>0</v>
      </c>
      <c r="M19" s="160"/>
      <c r="N19" s="133"/>
      <c r="O19" s="133"/>
      <c r="P19" s="133"/>
      <c r="Q19" s="133"/>
      <c r="R19" s="111"/>
      <c r="S19" s="111"/>
      <c r="T19" s="125"/>
      <c r="U19" s="160"/>
      <c r="V19" s="133"/>
      <c r="W19" s="133"/>
      <c r="X19" s="125"/>
      <c r="Y19" s="160"/>
      <c r="Z19" s="133"/>
      <c r="AA19" s="133"/>
      <c r="AB19" s="125"/>
    </row>
    <row r="20" spans="1:28" x14ac:dyDescent="0.2">
      <c r="A20" s="130">
        <v>8</v>
      </c>
      <c r="B20" s="125"/>
      <c r="C20" s="160"/>
      <c r="D20" s="161"/>
      <c r="E20" s="162"/>
      <c r="F20" s="125"/>
      <c r="G20" s="160"/>
      <c r="H20" s="162"/>
      <c r="I20" s="162"/>
      <c r="J20" s="162"/>
      <c r="K20" s="162"/>
      <c r="L20" s="179">
        <f t="shared" si="0"/>
        <v>0</v>
      </c>
      <c r="M20" s="160"/>
      <c r="N20" s="162"/>
      <c r="O20" s="162"/>
      <c r="P20" s="162"/>
      <c r="Q20" s="162"/>
      <c r="R20" s="111"/>
      <c r="S20" s="111"/>
      <c r="T20" s="125"/>
      <c r="U20" s="160"/>
      <c r="V20" s="162"/>
      <c r="W20" s="162"/>
      <c r="X20" s="125"/>
      <c r="Y20" s="160"/>
      <c r="Z20" s="162"/>
      <c r="AA20" s="162"/>
      <c r="AB20" s="125"/>
    </row>
    <row r="21" spans="1:28" x14ac:dyDescent="0.2">
      <c r="A21" s="130">
        <v>9</v>
      </c>
      <c r="B21" s="125"/>
      <c r="C21" s="160"/>
      <c r="D21" s="146"/>
      <c r="E21" s="133"/>
      <c r="F21" s="125"/>
      <c r="G21" s="160"/>
      <c r="H21" s="133"/>
      <c r="I21" s="133"/>
      <c r="J21" s="133"/>
      <c r="K21" s="133"/>
      <c r="L21" s="179">
        <f t="shared" si="0"/>
        <v>0</v>
      </c>
      <c r="M21" s="160"/>
      <c r="N21" s="133"/>
      <c r="O21" s="133"/>
      <c r="P21" s="133"/>
      <c r="Q21" s="133"/>
      <c r="R21" s="111"/>
      <c r="S21" s="111"/>
      <c r="T21" s="125"/>
      <c r="U21" s="160"/>
      <c r="V21" s="133"/>
      <c r="W21" s="133"/>
      <c r="X21" s="125"/>
      <c r="Y21" s="160"/>
      <c r="Z21" s="133"/>
      <c r="AA21" s="133"/>
      <c r="AB21" s="125"/>
    </row>
    <row r="22" spans="1:28" x14ac:dyDescent="0.2">
      <c r="A22" s="130">
        <v>10</v>
      </c>
      <c r="B22" s="125"/>
      <c r="C22" s="160"/>
      <c r="D22" s="161"/>
      <c r="E22" s="162"/>
      <c r="F22" s="125"/>
      <c r="G22" s="160"/>
      <c r="H22" s="162"/>
      <c r="I22" s="162"/>
      <c r="J22" s="162"/>
      <c r="K22" s="162"/>
      <c r="L22" s="179">
        <f t="shared" si="0"/>
        <v>0</v>
      </c>
      <c r="M22" s="160"/>
      <c r="N22" s="162"/>
      <c r="O22" s="162"/>
      <c r="P22" s="162"/>
      <c r="Q22" s="162"/>
      <c r="R22" s="111"/>
      <c r="S22" s="111"/>
      <c r="T22" s="125"/>
      <c r="U22" s="160"/>
      <c r="V22" s="162"/>
      <c r="W22" s="162"/>
      <c r="X22" s="125"/>
      <c r="Y22" s="160"/>
      <c r="Z22" s="162"/>
      <c r="AA22" s="162"/>
      <c r="AB22" s="125"/>
    </row>
    <row r="23" spans="1:28" x14ac:dyDescent="0.2">
      <c r="A23" s="130">
        <v>11</v>
      </c>
      <c r="B23" s="125"/>
      <c r="C23" s="160"/>
      <c r="D23" s="146"/>
      <c r="E23" s="133"/>
      <c r="F23" s="125"/>
      <c r="G23" s="160"/>
      <c r="H23" s="133"/>
      <c r="I23" s="133"/>
      <c r="J23" s="133"/>
      <c r="K23" s="133"/>
      <c r="L23" s="179">
        <f t="shared" si="0"/>
        <v>0</v>
      </c>
      <c r="M23" s="160"/>
      <c r="N23" s="133"/>
      <c r="O23" s="133"/>
      <c r="P23" s="133"/>
      <c r="Q23" s="133"/>
      <c r="R23" s="111"/>
      <c r="S23" s="111"/>
      <c r="T23" s="125"/>
      <c r="U23" s="160"/>
      <c r="V23" s="133"/>
      <c r="W23" s="133"/>
      <c r="X23" s="125"/>
      <c r="Y23" s="160"/>
      <c r="Z23" s="133"/>
      <c r="AA23" s="133"/>
      <c r="AB23" s="125"/>
    </row>
    <row r="24" spans="1:28" x14ac:dyDescent="0.2">
      <c r="A24" s="130">
        <v>12</v>
      </c>
      <c r="B24" s="125"/>
      <c r="C24" s="160"/>
      <c r="D24" s="161"/>
      <c r="E24" s="162"/>
      <c r="F24" s="125"/>
      <c r="G24" s="160"/>
      <c r="H24" s="162"/>
      <c r="I24" s="162"/>
      <c r="J24" s="162"/>
      <c r="K24" s="162"/>
      <c r="L24" s="179">
        <f t="shared" si="0"/>
        <v>0</v>
      </c>
      <c r="M24" s="160"/>
      <c r="N24" s="162"/>
      <c r="O24" s="162"/>
      <c r="P24" s="162"/>
      <c r="Q24" s="162"/>
      <c r="R24" s="111"/>
      <c r="S24" s="111"/>
      <c r="T24" s="125"/>
      <c r="U24" s="160"/>
      <c r="V24" s="162"/>
      <c r="W24" s="162"/>
      <c r="X24" s="125"/>
      <c r="Y24" s="160"/>
      <c r="Z24" s="162"/>
      <c r="AA24" s="162"/>
      <c r="AB24" s="125"/>
    </row>
    <row r="25" spans="1:28" x14ac:dyDescent="0.2">
      <c r="A25" s="130">
        <v>13</v>
      </c>
      <c r="B25" s="125"/>
      <c r="C25" s="160"/>
      <c r="D25" s="146"/>
      <c r="E25" s="133"/>
      <c r="F25" s="125"/>
      <c r="G25" s="160"/>
      <c r="H25" s="133"/>
      <c r="I25" s="133"/>
      <c r="J25" s="133"/>
      <c r="K25" s="133"/>
      <c r="L25" s="179">
        <f t="shared" si="0"/>
        <v>0</v>
      </c>
      <c r="M25" s="160"/>
      <c r="N25" s="133"/>
      <c r="O25" s="133"/>
      <c r="P25" s="133"/>
      <c r="Q25" s="133"/>
      <c r="R25" s="111"/>
      <c r="S25" s="111"/>
      <c r="T25" s="125"/>
      <c r="U25" s="160"/>
      <c r="V25" s="133"/>
      <c r="W25" s="133"/>
      <c r="X25" s="125"/>
      <c r="Y25" s="160"/>
      <c r="Z25" s="133"/>
      <c r="AA25" s="133"/>
      <c r="AB25" s="125"/>
    </row>
    <row r="26" spans="1:28" x14ac:dyDescent="0.2">
      <c r="A26" s="130">
        <v>14</v>
      </c>
      <c r="B26" s="125"/>
      <c r="C26" s="160"/>
      <c r="D26" s="161"/>
      <c r="E26" s="162"/>
      <c r="F26" s="125"/>
      <c r="G26" s="160"/>
      <c r="H26" s="162"/>
      <c r="I26" s="162"/>
      <c r="J26" s="162"/>
      <c r="K26" s="162"/>
      <c r="L26" s="179">
        <f t="shared" si="0"/>
        <v>0</v>
      </c>
      <c r="M26" s="160"/>
      <c r="N26" s="162"/>
      <c r="O26" s="162"/>
      <c r="P26" s="162"/>
      <c r="Q26" s="162"/>
      <c r="R26" s="111"/>
      <c r="S26" s="111"/>
      <c r="T26" s="125"/>
      <c r="U26" s="160"/>
      <c r="V26" s="162"/>
      <c r="W26" s="162"/>
      <c r="X26" s="125"/>
      <c r="Y26" s="160"/>
      <c r="Z26" s="162"/>
      <c r="AA26" s="162"/>
      <c r="AB26" s="125"/>
    </row>
    <row r="27" spans="1:28" x14ac:dyDescent="0.2">
      <c r="A27" s="130">
        <v>15</v>
      </c>
      <c r="B27" s="125"/>
      <c r="C27" s="160"/>
      <c r="D27" s="146"/>
      <c r="E27" s="133"/>
      <c r="F27" s="125"/>
      <c r="G27" s="160"/>
      <c r="H27" s="133"/>
      <c r="I27" s="133"/>
      <c r="J27" s="133"/>
      <c r="K27" s="133"/>
      <c r="L27" s="179">
        <f t="shared" si="0"/>
        <v>0</v>
      </c>
      <c r="M27" s="160"/>
      <c r="N27" s="133"/>
      <c r="O27" s="133"/>
      <c r="P27" s="133"/>
      <c r="Q27" s="133"/>
      <c r="R27" s="111"/>
      <c r="S27" s="111"/>
      <c r="T27" s="125"/>
      <c r="U27" s="160"/>
      <c r="V27" s="133"/>
      <c r="W27" s="133"/>
      <c r="X27" s="125"/>
      <c r="Y27" s="160"/>
      <c r="Z27" s="133"/>
      <c r="AA27" s="133"/>
      <c r="AB27" s="125"/>
    </row>
    <row r="28" spans="1:28" x14ac:dyDescent="0.2">
      <c r="A28" s="130">
        <v>16</v>
      </c>
      <c r="B28" s="125"/>
      <c r="C28" s="160"/>
      <c r="D28" s="161"/>
      <c r="E28" s="162"/>
      <c r="F28" s="125"/>
      <c r="G28" s="160"/>
      <c r="H28" s="162"/>
      <c r="I28" s="162"/>
      <c r="J28" s="162"/>
      <c r="K28" s="162"/>
      <c r="L28" s="179">
        <f t="shared" si="0"/>
        <v>0</v>
      </c>
      <c r="M28" s="160"/>
      <c r="N28" s="162"/>
      <c r="O28" s="162"/>
      <c r="P28" s="162"/>
      <c r="Q28" s="162"/>
      <c r="R28" s="111"/>
      <c r="S28" s="111"/>
      <c r="T28" s="125"/>
      <c r="U28" s="160"/>
      <c r="V28" s="162"/>
      <c r="W28" s="162"/>
      <c r="X28" s="125"/>
      <c r="Y28" s="160"/>
      <c r="Z28" s="162"/>
      <c r="AA28" s="162"/>
      <c r="AB28" s="125"/>
    </row>
    <row r="29" spans="1:28" x14ac:dyDescent="0.2">
      <c r="A29" s="130">
        <v>17</v>
      </c>
      <c r="B29" s="125"/>
      <c r="C29" s="160"/>
      <c r="D29" s="146"/>
      <c r="E29" s="133"/>
      <c r="F29" s="125"/>
      <c r="G29" s="160"/>
      <c r="H29" s="133"/>
      <c r="I29" s="133"/>
      <c r="J29" s="133"/>
      <c r="K29" s="133"/>
      <c r="L29" s="179">
        <f t="shared" si="0"/>
        <v>0</v>
      </c>
      <c r="M29" s="160"/>
      <c r="N29" s="133"/>
      <c r="O29" s="133"/>
      <c r="P29" s="133"/>
      <c r="Q29" s="133"/>
      <c r="R29" s="111"/>
      <c r="S29" s="111"/>
      <c r="T29" s="125"/>
      <c r="U29" s="160"/>
      <c r="V29" s="133"/>
      <c r="W29" s="133"/>
      <c r="X29" s="125"/>
      <c r="Y29" s="160"/>
      <c r="Z29" s="133"/>
      <c r="AA29" s="133"/>
      <c r="AB29" s="125"/>
    </row>
    <row r="30" spans="1:28" x14ac:dyDescent="0.2">
      <c r="A30" s="130">
        <v>18</v>
      </c>
      <c r="B30" s="125"/>
      <c r="C30" s="160"/>
      <c r="D30" s="161"/>
      <c r="E30" s="162"/>
      <c r="F30" s="125"/>
      <c r="G30" s="160"/>
      <c r="H30" s="162"/>
      <c r="I30" s="162"/>
      <c r="J30" s="162"/>
      <c r="K30" s="162"/>
      <c r="L30" s="179">
        <f t="shared" si="0"/>
        <v>0</v>
      </c>
      <c r="M30" s="160"/>
      <c r="N30" s="162"/>
      <c r="O30" s="162"/>
      <c r="P30" s="162"/>
      <c r="Q30" s="162"/>
      <c r="R30" s="111"/>
      <c r="S30" s="111"/>
      <c r="T30" s="125"/>
      <c r="U30" s="160"/>
      <c r="V30" s="162"/>
      <c r="W30" s="162"/>
      <c r="X30" s="125"/>
      <c r="Y30" s="160"/>
      <c r="Z30" s="162"/>
      <c r="AA30" s="162"/>
      <c r="AB30" s="125"/>
    </row>
    <row r="31" spans="1:28" x14ac:dyDescent="0.2">
      <c r="A31" s="130">
        <v>19</v>
      </c>
      <c r="B31" s="125"/>
      <c r="C31" s="160"/>
      <c r="D31" s="146"/>
      <c r="E31" s="133"/>
      <c r="F31" s="125"/>
      <c r="G31" s="160"/>
      <c r="H31" s="133"/>
      <c r="I31" s="133"/>
      <c r="J31" s="133"/>
      <c r="K31" s="133"/>
      <c r="L31" s="179">
        <f t="shared" si="0"/>
        <v>0</v>
      </c>
      <c r="M31" s="160"/>
      <c r="N31" s="133"/>
      <c r="O31" s="133"/>
      <c r="P31" s="133"/>
      <c r="Q31" s="133"/>
      <c r="R31" s="111"/>
      <c r="S31" s="111"/>
      <c r="T31" s="125"/>
      <c r="U31" s="160"/>
      <c r="V31" s="133"/>
      <c r="W31" s="133"/>
      <c r="X31" s="125"/>
      <c r="Y31" s="160"/>
      <c r="Z31" s="133"/>
      <c r="AA31" s="133"/>
      <c r="AB31" s="125"/>
    </row>
    <row r="32" spans="1:28" x14ac:dyDescent="0.2">
      <c r="A32" s="130">
        <v>20</v>
      </c>
      <c r="B32" s="125"/>
      <c r="C32" s="160"/>
      <c r="D32" s="161"/>
      <c r="E32" s="162"/>
      <c r="F32" s="125"/>
      <c r="G32" s="160"/>
      <c r="H32" s="162"/>
      <c r="I32" s="162"/>
      <c r="J32" s="162"/>
      <c r="K32" s="162"/>
      <c r="L32" s="179">
        <f t="shared" si="0"/>
        <v>0</v>
      </c>
      <c r="M32" s="160"/>
      <c r="N32" s="162"/>
      <c r="O32" s="162"/>
      <c r="P32" s="162"/>
      <c r="Q32" s="162"/>
      <c r="R32" s="111"/>
      <c r="S32" s="111"/>
      <c r="T32" s="125"/>
      <c r="U32" s="160"/>
      <c r="V32" s="162"/>
      <c r="W32" s="162"/>
      <c r="X32" s="125"/>
      <c r="Y32" s="160"/>
      <c r="Z32" s="162"/>
      <c r="AA32" s="162"/>
      <c r="AB32" s="125"/>
    </row>
    <row r="33" spans="1:28" x14ac:dyDescent="0.2">
      <c r="A33" s="130">
        <v>21</v>
      </c>
      <c r="B33" s="125"/>
      <c r="C33" s="160"/>
      <c r="D33" s="146"/>
      <c r="E33" s="133"/>
      <c r="F33" s="125"/>
      <c r="G33" s="160"/>
      <c r="H33" s="133"/>
      <c r="I33" s="133"/>
      <c r="J33" s="133"/>
      <c r="K33" s="133"/>
      <c r="L33" s="179">
        <f t="shared" si="0"/>
        <v>0</v>
      </c>
      <c r="M33" s="160"/>
      <c r="N33" s="133"/>
      <c r="O33" s="133"/>
      <c r="P33" s="133"/>
      <c r="Q33" s="133"/>
      <c r="R33" s="111"/>
      <c r="S33" s="111"/>
      <c r="T33" s="125"/>
      <c r="U33" s="160"/>
      <c r="V33" s="133"/>
      <c r="W33" s="133"/>
      <c r="X33" s="125"/>
      <c r="Y33" s="160"/>
      <c r="Z33" s="133"/>
      <c r="AA33" s="133"/>
      <c r="AB33" s="125"/>
    </row>
    <row r="34" spans="1:28" x14ac:dyDescent="0.2">
      <c r="A34" s="130">
        <v>22</v>
      </c>
      <c r="B34" s="125"/>
      <c r="C34" s="160"/>
      <c r="D34" s="161"/>
      <c r="E34" s="162"/>
      <c r="F34" s="125"/>
      <c r="G34" s="160"/>
      <c r="H34" s="162"/>
      <c r="I34" s="162"/>
      <c r="J34" s="162"/>
      <c r="K34" s="162"/>
      <c r="L34" s="179">
        <f t="shared" si="0"/>
        <v>0</v>
      </c>
      <c r="M34" s="160"/>
      <c r="N34" s="162"/>
      <c r="O34" s="162"/>
      <c r="P34" s="162"/>
      <c r="Q34" s="162"/>
      <c r="R34" s="111"/>
      <c r="S34" s="111"/>
      <c r="T34" s="125"/>
      <c r="U34" s="160"/>
      <c r="V34" s="162"/>
      <c r="W34" s="162"/>
      <c r="X34" s="125"/>
      <c r="Y34" s="160"/>
      <c r="Z34" s="162"/>
      <c r="AA34" s="162"/>
      <c r="AB34" s="125"/>
    </row>
    <row r="35" spans="1:28" x14ac:dyDescent="0.2">
      <c r="A35" s="130">
        <v>23</v>
      </c>
      <c r="B35" s="125"/>
      <c r="C35" s="160"/>
      <c r="D35" s="146"/>
      <c r="E35" s="133"/>
      <c r="F35" s="125"/>
      <c r="G35" s="160"/>
      <c r="H35" s="133"/>
      <c r="I35" s="133"/>
      <c r="J35" s="133"/>
      <c r="K35" s="133"/>
      <c r="L35" s="179">
        <f t="shared" si="0"/>
        <v>0</v>
      </c>
      <c r="M35" s="160"/>
      <c r="N35" s="133"/>
      <c r="O35" s="133"/>
      <c r="P35" s="133"/>
      <c r="Q35" s="133"/>
      <c r="R35" s="111"/>
      <c r="S35" s="111"/>
      <c r="T35" s="125"/>
      <c r="U35" s="160"/>
      <c r="V35" s="133"/>
      <c r="W35" s="133"/>
      <c r="X35" s="125"/>
      <c r="Y35" s="160"/>
      <c r="Z35" s="133"/>
      <c r="AA35" s="133"/>
      <c r="AB35" s="125"/>
    </row>
    <row r="36" spans="1:28" x14ac:dyDescent="0.2">
      <c r="A36" s="130">
        <v>24</v>
      </c>
      <c r="B36" s="125"/>
      <c r="C36" s="160"/>
      <c r="D36" s="161"/>
      <c r="E36" s="162"/>
      <c r="F36" s="125"/>
      <c r="G36" s="160"/>
      <c r="H36" s="162"/>
      <c r="I36" s="162"/>
      <c r="J36" s="162"/>
      <c r="K36" s="162"/>
      <c r="L36" s="179">
        <f t="shared" si="0"/>
        <v>0</v>
      </c>
      <c r="M36" s="160"/>
      <c r="N36" s="162"/>
      <c r="O36" s="162"/>
      <c r="P36" s="162"/>
      <c r="Q36" s="162"/>
      <c r="R36" s="111"/>
      <c r="S36" s="111"/>
      <c r="T36" s="125"/>
      <c r="U36" s="160"/>
      <c r="V36" s="162"/>
      <c r="W36" s="162"/>
      <c r="X36" s="125"/>
      <c r="Y36" s="160"/>
      <c r="Z36" s="162"/>
      <c r="AA36" s="162"/>
      <c r="AB36" s="125"/>
    </row>
    <row r="37" spans="1:28" x14ac:dyDescent="0.2">
      <c r="A37" s="130">
        <v>25</v>
      </c>
      <c r="B37" s="125"/>
      <c r="C37" s="160"/>
      <c r="D37" s="146"/>
      <c r="E37" s="133"/>
      <c r="F37" s="125"/>
      <c r="G37" s="160"/>
      <c r="H37" s="133"/>
      <c r="I37" s="133"/>
      <c r="J37" s="133"/>
      <c r="K37" s="133"/>
      <c r="L37" s="179"/>
      <c r="M37" s="160"/>
      <c r="N37" s="133"/>
      <c r="O37" s="133"/>
      <c r="P37" s="133"/>
      <c r="Q37" s="133"/>
      <c r="R37" s="111"/>
      <c r="S37" s="111"/>
      <c r="T37" s="125"/>
      <c r="U37" s="160"/>
      <c r="V37" s="133"/>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4">
    <mergeCell ref="P6:Q6"/>
    <mergeCell ref="C6:E6"/>
    <mergeCell ref="U6:W6"/>
    <mergeCell ref="N6:O6"/>
    <mergeCell ref="C11:E11"/>
    <mergeCell ref="M11:Q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s>
  <hyperlinks>
    <hyperlink ref="A1" location="IGAP!A1" display="IGAP!A1"/>
  </hyperlink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J16" sqref="J16"/>
    </sheetView>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19" t="s">
        <v>1053</v>
      </c>
      <c r="D2" s="420"/>
      <c r="E2" s="420"/>
      <c r="F2" s="420"/>
      <c r="G2" s="420"/>
      <c r="H2" s="420"/>
      <c r="I2" s="420"/>
      <c r="J2" s="420"/>
      <c r="K2" s="420"/>
      <c r="L2" s="420"/>
      <c r="M2" s="420"/>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21" t="s">
        <v>1060</v>
      </c>
      <c r="D4" s="422"/>
      <c r="E4" s="422"/>
      <c r="F4" s="422"/>
      <c r="G4" s="423"/>
      <c r="H4" s="70"/>
      <c r="I4" s="421" t="s">
        <v>1060</v>
      </c>
      <c r="J4" s="422"/>
      <c r="K4" s="422"/>
      <c r="L4" s="422"/>
      <c r="M4" s="423"/>
      <c r="N4" s="70"/>
      <c r="O4" s="70"/>
      <c r="P4" s="70"/>
      <c r="Q4" s="70"/>
      <c r="R4" s="70"/>
      <c r="S4" s="70"/>
      <c r="T4" s="70"/>
      <c r="U4" s="70"/>
      <c r="V4" s="70"/>
      <c r="W4" s="70"/>
      <c r="X4" s="70"/>
      <c r="Y4" s="70"/>
      <c r="Z4" s="70"/>
      <c r="AA4" s="70"/>
      <c r="AB4" s="70"/>
    </row>
    <row r="5" spans="1:28" ht="16.5" thickBot="1" x14ac:dyDescent="0.3">
      <c r="A5" s="76" t="s">
        <v>445</v>
      </c>
      <c r="B5" s="70"/>
      <c r="C5" s="424" t="s">
        <v>513</v>
      </c>
      <c r="D5" s="425"/>
      <c r="E5" s="425"/>
      <c r="F5" s="425"/>
      <c r="G5" s="426"/>
      <c r="H5" s="70"/>
      <c r="I5" s="424" t="s">
        <v>517</v>
      </c>
      <c r="J5" s="425"/>
      <c r="K5" s="425"/>
      <c r="L5" s="425"/>
      <c r="M5" s="426"/>
      <c r="N5" s="70"/>
      <c r="O5" s="70"/>
      <c r="P5" s="70"/>
      <c r="Q5" s="70"/>
      <c r="R5" s="70"/>
      <c r="S5" s="70"/>
      <c r="T5" s="70"/>
      <c r="U5" s="70"/>
      <c r="V5" s="70"/>
      <c r="W5" s="70"/>
      <c r="X5" s="70"/>
      <c r="Y5" s="70"/>
      <c r="Z5" s="70"/>
      <c r="AA5" s="70"/>
      <c r="AB5" s="70"/>
    </row>
    <row r="6" spans="1:28" ht="16.5" thickBot="1" x14ac:dyDescent="0.3">
      <c r="A6" s="70"/>
      <c r="B6" s="70"/>
      <c r="C6" s="70"/>
      <c r="D6" s="395" t="s">
        <v>633</v>
      </c>
      <c r="E6" s="389"/>
      <c r="F6" s="125"/>
      <c r="G6" s="280" t="s">
        <v>632</v>
      </c>
      <c r="H6" s="70"/>
      <c r="I6" s="70"/>
      <c r="J6" s="395" t="s">
        <v>633</v>
      </c>
      <c r="K6" s="389"/>
      <c r="L6" s="125"/>
      <c r="M6" s="280" t="s">
        <v>632</v>
      </c>
      <c r="N6" s="70"/>
      <c r="O6" s="70"/>
      <c r="P6" s="70"/>
      <c r="Q6" s="70"/>
      <c r="R6" s="70"/>
      <c r="S6" s="70"/>
      <c r="T6" s="70"/>
      <c r="U6" s="70"/>
      <c r="V6" s="70"/>
      <c r="W6" s="70"/>
      <c r="X6" s="70"/>
      <c r="Y6" s="70"/>
      <c r="Z6" s="70"/>
      <c r="AA6" s="70"/>
      <c r="AB6" s="70"/>
    </row>
    <row r="7" spans="1:28" ht="16.5" thickBot="1" x14ac:dyDescent="0.3">
      <c r="A7" s="70"/>
      <c r="B7" s="70"/>
      <c r="C7" s="391" t="s">
        <v>845</v>
      </c>
      <c r="D7" s="392"/>
      <c r="E7" s="392"/>
      <c r="F7" s="392"/>
      <c r="G7" s="392"/>
      <c r="H7" s="70"/>
      <c r="I7" s="391" t="s">
        <v>222</v>
      </c>
      <c r="J7" s="392"/>
      <c r="K7" s="392"/>
      <c r="L7" s="392"/>
      <c r="M7" s="392"/>
      <c r="N7" s="70"/>
      <c r="O7" s="70"/>
      <c r="P7" s="70"/>
      <c r="Q7" s="70"/>
      <c r="R7" s="70"/>
      <c r="S7" s="70"/>
      <c r="T7" s="70"/>
      <c r="U7" s="70"/>
      <c r="V7" s="70"/>
      <c r="W7" s="70"/>
      <c r="X7" s="70"/>
      <c r="Y7" s="70"/>
      <c r="Z7" s="70"/>
      <c r="AA7" s="70"/>
      <c r="AB7" s="70"/>
    </row>
    <row r="8" spans="1:28" ht="16.5" thickBot="1" x14ac:dyDescent="0.3">
      <c r="A8" s="145" t="s">
        <v>644</v>
      </c>
      <c r="B8" s="70"/>
      <c r="C8" s="157" t="s">
        <v>635</v>
      </c>
      <c r="D8" s="102" t="s">
        <v>426</v>
      </c>
      <c r="E8" s="102" t="s">
        <v>427</v>
      </c>
      <c r="F8" s="153" t="s">
        <v>637</v>
      </c>
      <c r="G8" s="153" t="s">
        <v>636</v>
      </c>
      <c r="H8" s="70"/>
      <c r="I8" s="157" t="s">
        <v>635</v>
      </c>
      <c r="J8" s="102" t="s">
        <v>426</v>
      </c>
      <c r="K8" s="102" t="s">
        <v>427</v>
      </c>
      <c r="L8" s="153" t="s">
        <v>637</v>
      </c>
      <c r="M8" s="153" t="s">
        <v>636</v>
      </c>
      <c r="N8" s="70"/>
      <c r="O8" s="70"/>
      <c r="P8" s="70"/>
      <c r="Q8" s="70"/>
      <c r="R8" s="70"/>
      <c r="S8" s="70"/>
      <c r="T8" s="70"/>
      <c r="U8" s="70"/>
      <c r="V8" s="70"/>
      <c r="W8" s="70"/>
      <c r="X8" s="70"/>
      <c r="Y8" s="70"/>
      <c r="Z8" s="70"/>
      <c r="AA8" s="70"/>
      <c r="AB8" s="70"/>
    </row>
    <row r="9" spans="1:28" s="115" customFormat="1" x14ac:dyDescent="0.25">
      <c r="A9" s="214" t="s">
        <v>643</v>
      </c>
      <c r="B9" s="103"/>
      <c r="C9" s="103"/>
      <c r="D9" s="234">
        <v>1</v>
      </c>
      <c r="E9" s="234">
        <v>1</v>
      </c>
      <c r="F9" s="235"/>
      <c r="G9" s="234">
        <v>1</v>
      </c>
      <c r="H9" s="103"/>
      <c r="I9" s="103"/>
      <c r="J9" s="234">
        <v>1</v>
      </c>
      <c r="K9" s="234">
        <v>1</v>
      </c>
      <c r="L9" s="235"/>
      <c r="M9" s="234">
        <v>1</v>
      </c>
      <c r="N9" s="103"/>
      <c r="O9" s="103"/>
      <c r="P9" s="103"/>
      <c r="Q9" s="103"/>
      <c r="R9" s="103"/>
      <c r="S9" s="103"/>
      <c r="T9" s="103"/>
      <c r="U9" s="103"/>
      <c r="V9" s="103"/>
      <c r="W9" s="103"/>
      <c r="X9" s="103"/>
      <c r="Y9" s="103"/>
      <c r="Z9" s="103"/>
      <c r="AA9" s="103"/>
      <c r="AB9" s="103"/>
    </row>
    <row r="10" spans="1:28" s="237" customFormat="1" x14ac:dyDescent="0.25">
      <c r="A10" s="218" t="s">
        <v>641</v>
      </c>
      <c r="B10" s="236"/>
      <c r="C10" s="236"/>
      <c r="D10" s="220">
        <f>COUNT(D13:D37)</f>
        <v>3</v>
      </c>
      <c r="E10" s="220">
        <f>COUNT(E13:E37)</f>
        <v>3</v>
      </c>
      <c r="F10" s="220"/>
      <c r="G10" s="220">
        <f>COUNT(G13:G37)</f>
        <v>2</v>
      </c>
      <c r="H10" s="236"/>
      <c r="I10" s="236"/>
      <c r="J10" s="220">
        <f>COUNT(J13:J37)</f>
        <v>3</v>
      </c>
      <c r="K10" s="220">
        <f>COUNT(K13:K37)</f>
        <v>3</v>
      </c>
      <c r="L10" s="220"/>
      <c r="M10" s="220">
        <f>COUNT(M13:M37)</f>
        <v>2</v>
      </c>
      <c r="N10" s="236"/>
      <c r="O10" s="236"/>
      <c r="P10" s="236"/>
      <c r="Q10" s="236"/>
      <c r="R10" s="236"/>
      <c r="S10" s="236"/>
      <c r="T10" s="236"/>
      <c r="U10" s="236"/>
      <c r="V10" s="236"/>
      <c r="W10" s="236"/>
      <c r="X10" s="236"/>
      <c r="Y10" s="236"/>
      <c r="Z10" s="236"/>
      <c r="AA10" s="236"/>
      <c r="AB10" s="236"/>
    </row>
    <row r="11" spans="1:28" s="237" customFormat="1" x14ac:dyDescent="0.25">
      <c r="A11" s="306" t="s">
        <v>642</v>
      </c>
      <c r="B11" s="238"/>
      <c r="C11" s="308" t="s">
        <v>939</v>
      </c>
      <c r="D11" s="308"/>
      <c r="E11" s="308"/>
      <c r="F11" s="229" t="s">
        <v>953</v>
      </c>
      <c r="G11" s="229"/>
      <c r="H11" s="238"/>
      <c r="I11" s="308" t="s">
        <v>940</v>
      </c>
      <c r="J11" s="308"/>
      <c r="K11" s="308"/>
      <c r="L11" s="229" t="s">
        <v>954</v>
      </c>
      <c r="M11" s="229"/>
      <c r="N11" s="238"/>
      <c r="O11" s="238"/>
      <c r="P11" s="238"/>
      <c r="Q11" s="238"/>
      <c r="R11" s="238"/>
      <c r="S11" s="238"/>
      <c r="T11" s="238"/>
      <c r="U11" s="238"/>
      <c r="V11" s="238"/>
      <c r="W11" s="238"/>
      <c r="X11" s="238"/>
      <c r="Y11" s="238"/>
      <c r="Z11" s="238"/>
      <c r="AA11" s="238"/>
      <c r="AB11" s="238"/>
    </row>
    <row r="12" spans="1:28" x14ac:dyDescent="0.25">
      <c r="A12" s="130" t="s">
        <v>317</v>
      </c>
      <c r="B12" s="70"/>
      <c r="C12" s="87" t="s">
        <v>438</v>
      </c>
      <c r="D12" s="130" t="s">
        <v>0</v>
      </c>
      <c r="E12" s="130" t="s">
        <v>0</v>
      </c>
      <c r="F12" s="130" t="s">
        <v>634</v>
      </c>
      <c r="G12" s="130" t="s">
        <v>454</v>
      </c>
      <c r="H12" s="70"/>
      <c r="I12" s="87" t="s">
        <v>438</v>
      </c>
      <c r="J12" s="130" t="s">
        <v>0</v>
      </c>
      <c r="K12" s="130" t="s">
        <v>0</v>
      </c>
      <c r="L12" s="130" t="s">
        <v>634</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2</v>
      </c>
      <c r="E13" s="105">
        <v>0.2</v>
      </c>
      <c r="F13" s="210">
        <v>1</v>
      </c>
      <c r="G13" s="133">
        <v>0.1</v>
      </c>
      <c r="H13" s="70"/>
      <c r="I13" s="106">
        <v>0</v>
      </c>
      <c r="J13" s="105">
        <v>1</v>
      </c>
      <c r="K13" s="105">
        <v>0.1</v>
      </c>
      <c r="L13" s="210">
        <v>1</v>
      </c>
      <c r="M13" s="133">
        <v>0.1</v>
      </c>
      <c r="N13" s="70"/>
      <c r="O13" s="70"/>
      <c r="P13" s="70"/>
      <c r="Q13" s="70"/>
      <c r="R13" s="70"/>
      <c r="S13" s="70"/>
      <c r="T13" s="70"/>
      <c r="U13" s="70"/>
      <c r="V13" s="70"/>
      <c r="W13" s="70"/>
      <c r="X13" s="70"/>
      <c r="Y13" s="70"/>
      <c r="Z13" s="70"/>
      <c r="AA13" s="70"/>
      <c r="AB13" s="70"/>
    </row>
    <row r="14" spans="1:28" x14ac:dyDescent="0.25">
      <c r="A14" s="75">
        <v>2</v>
      </c>
      <c r="B14" s="70"/>
      <c r="C14" s="106">
        <v>10</v>
      </c>
      <c r="D14" s="107">
        <v>3</v>
      </c>
      <c r="E14" s="107">
        <v>0.2</v>
      </c>
      <c r="F14" s="210">
        <v>15</v>
      </c>
      <c r="G14" s="143">
        <v>1</v>
      </c>
      <c r="H14" s="70"/>
      <c r="I14" s="106">
        <v>10</v>
      </c>
      <c r="J14" s="107">
        <v>2</v>
      </c>
      <c r="K14" s="107">
        <v>0.1</v>
      </c>
      <c r="L14" s="210">
        <v>15</v>
      </c>
      <c r="M14" s="143">
        <v>1</v>
      </c>
      <c r="N14" s="70"/>
      <c r="O14" s="70"/>
      <c r="P14" s="70"/>
      <c r="Q14" s="70"/>
      <c r="R14" s="70"/>
      <c r="S14" s="70"/>
      <c r="T14" s="70"/>
      <c r="U14" s="70"/>
      <c r="V14" s="70"/>
      <c r="W14" s="70"/>
      <c r="X14" s="70"/>
      <c r="Y14" s="70"/>
      <c r="Z14" s="70"/>
      <c r="AA14" s="70"/>
      <c r="AB14" s="70"/>
    </row>
    <row r="15" spans="1:28" x14ac:dyDescent="0.25">
      <c r="A15" s="75">
        <v>3</v>
      </c>
      <c r="B15" s="70"/>
      <c r="C15" s="106">
        <v>100</v>
      </c>
      <c r="D15" s="105">
        <v>2</v>
      </c>
      <c r="E15" s="105">
        <v>0.05</v>
      </c>
      <c r="F15" s="210"/>
      <c r="G15" s="133"/>
      <c r="H15" s="70"/>
      <c r="I15" s="106">
        <v>100</v>
      </c>
      <c r="J15" s="105">
        <v>1</v>
      </c>
      <c r="K15" s="105">
        <v>0.05</v>
      </c>
      <c r="L15" s="210"/>
      <c r="M15" s="133"/>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0"/>
      <c r="G16" s="143"/>
      <c r="H16" s="70"/>
      <c r="I16" s="106"/>
      <c r="J16" s="107"/>
      <c r="K16" s="107"/>
      <c r="L16" s="210"/>
      <c r="M16" s="143"/>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0"/>
      <c r="G17" s="133"/>
      <c r="H17" s="70"/>
      <c r="I17" s="106"/>
      <c r="J17" s="105"/>
      <c r="K17" s="105"/>
      <c r="L17" s="210"/>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0"/>
      <c r="G18" s="143"/>
      <c r="H18" s="70"/>
      <c r="I18" s="106"/>
      <c r="J18" s="107"/>
      <c r="K18" s="107"/>
      <c r="L18" s="210"/>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0"/>
      <c r="G19" s="133"/>
      <c r="H19" s="70"/>
      <c r="I19" s="106"/>
      <c r="J19" s="105"/>
      <c r="K19" s="105"/>
      <c r="L19" s="210"/>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0"/>
      <c r="G20" s="143"/>
      <c r="H20" s="70"/>
      <c r="I20" s="106"/>
      <c r="J20" s="107"/>
      <c r="K20" s="107"/>
      <c r="L20" s="210"/>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0"/>
      <c r="G21" s="133"/>
      <c r="H21" s="70"/>
      <c r="I21" s="106"/>
      <c r="J21" s="105"/>
      <c r="K21" s="105"/>
      <c r="L21" s="210"/>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0"/>
      <c r="G22" s="143"/>
      <c r="H22" s="70"/>
      <c r="I22" s="106"/>
      <c r="J22" s="107"/>
      <c r="K22" s="107"/>
      <c r="L22" s="210"/>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0"/>
      <c r="G23" s="133"/>
      <c r="H23" s="70"/>
      <c r="I23" s="106"/>
      <c r="J23" s="105"/>
      <c r="K23" s="105"/>
      <c r="L23" s="210"/>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0"/>
      <c r="G24" s="143"/>
      <c r="H24" s="70"/>
      <c r="I24" s="106"/>
      <c r="J24" s="107"/>
      <c r="K24" s="107"/>
      <c r="L24" s="210"/>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0"/>
      <c r="G25" s="133"/>
      <c r="H25" s="70"/>
      <c r="I25" s="106"/>
      <c r="J25" s="105"/>
      <c r="K25" s="105"/>
      <c r="L25" s="210"/>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0"/>
      <c r="G26" s="143"/>
      <c r="H26" s="70"/>
      <c r="I26" s="106"/>
      <c r="J26" s="107"/>
      <c r="K26" s="107"/>
      <c r="L26" s="210"/>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0"/>
      <c r="G27" s="133"/>
      <c r="H27" s="70"/>
      <c r="I27" s="106"/>
      <c r="J27" s="105"/>
      <c r="K27" s="105"/>
      <c r="L27" s="210"/>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0"/>
      <c r="G28" s="143"/>
      <c r="H28" s="70"/>
      <c r="I28" s="106"/>
      <c r="J28" s="107"/>
      <c r="K28" s="107"/>
      <c r="L28" s="210"/>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0"/>
      <c r="G29" s="133"/>
      <c r="H29" s="70"/>
      <c r="I29" s="106"/>
      <c r="J29" s="105"/>
      <c r="K29" s="105"/>
      <c r="L29" s="210"/>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0"/>
      <c r="G30" s="143"/>
      <c r="H30" s="70"/>
      <c r="I30" s="106"/>
      <c r="J30" s="107"/>
      <c r="K30" s="107"/>
      <c r="L30" s="210"/>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0"/>
      <c r="G31" s="133"/>
      <c r="H31" s="70"/>
      <c r="I31" s="106"/>
      <c r="J31" s="105"/>
      <c r="K31" s="105"/>
      <c r="L31" s="210"/>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0"/>
      <c r="G32" s="143"/>
      <c r="H32" s="70"/>
      <c r="I32" s="106"/>
      <c r="J32" s="107"/>
      <c r="K32" s="107"/>
      <c r="L32" s="210"/>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0"/>
      <c r="G33" s="133"/>
      <c r="H33" s="70"/>
      <c r="I33" s="106"/>
      <c r="J33" s="105"/>
      <c r="K33" s="105"/>
      <c r="L33" s="210"/>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0"/>
      <c r="G34" s="143"/>
      <c r="H34" s="70"/>
      <c r="I34" s="106"/>
      <c r="J34" s="107"/>
      <c r="K34" s="107"/>
      <c r="L34" s="210"/>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0"/>
      <c r="G35" s="133"/>
      <c r="H35" s="70"/>
      <c r="I35" s="106"/>
      <c r="J35" s="105"/>
      <c r="K35" s="105"/>
      <c r="L35" s="210"/>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0"/>
      <c r="G36" s="143"/>
      <c r="H36" s="70"/>
      <c r="I36" s="106"/>
      <c r="J36" s="107"/>
      <c r="K36" s="107"/>
      <c r="L36" s="210"/>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0"/>
      <c r="G37" s="133"/>
      <c r="H37" s="70"/>
      <c r="I37" s="106"/>
      <c r="J37" s="105"/>
      <c r="K37" s="105"/>
      <c r="L37" s="210"/>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8"/>
    <col min="36" max="46" width="11.42578125" style="150"/>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6" t="s">
        <v>709</v>
      </c>
      <c r="D2" s="240"/>
      <c r="E2" s="240"/>
      <c r="F2" s="240"/>
      <c r="G2" s="240"/>
      <c r="H2" s="240"/>
      <c r="I2" s="240"/>
      <c r="J2" s="240"/>
      <c r="K2" s="240"/>
      <c r="L2" s="240"/>
      <c r="M2" s="240"/>
      <c r="N2" s="240"/>
      <c r="O2" s="240"/>
      <c r="P2" s="240"/>
      <c r="Q2" s="240"/>
      <c r="R2" s="240"/>
      <c r="S2" s="240"/>
      <c r="T2" s="240"/>
      <c r="U2" s="240"/>
      <c r="V2" s="240"/>
      <c r="W2" s="240"/>
      <c r="X2" s="240"/>
      <c r="Y2" s="240"/>
      <c r="Z2" s="240"/>
      <c r="AA2" s="240"/>
      <c r="AB2" s="125"/>
      <c r="AT2" s="127"/>
    </row>
    <row r="3" spans="1:46" ht="16.5" thickBot="1" x14ac:dyDescent="0.25">
      <c r="A3" s="18" t="s">
        <v>447</v>
      </c>
      <c r="B3" s="125"/>
      <c r="C3" s="188"/>
      <c r="D3" s="189"/>
      <c r="E3" s="189"/>
      <c r="F3" s="125"/>
      <c r="G3" s="188"/>
      <c r="H3" s="188"/>
      <c r="I3" s="188"/>
      <c r="J3" s="188"/>
      <c r="K3" s="188"/>
      <c r="L3" s="125"/>
      <c r="M3" s="188"/>
      <c r="N3" s="188"/>
      <c r="O3" s="188"/>
      <c r="P3" s="188"/>
      <c r="Q3" s="188"/>
      <c r="R3" s="188"/>
      <c r="S3" s="188"/>
      <c r="T3" s="125"/>
      <c r="U3" s="188"/>
      <c r="V3" s="189"/>
      <c r="W3" s="189"/>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82" t="s">
        <v>605</v>
      </c>
      <c r="D4" s="380"/>
      <c r="E4" s="381"/>
      <c r="F4" s="125"/>
      <c r="G4" s="382" t="s">
        <v>535</v>
      </c>
      <c r="H4" s="380"/>
      <c r="I4" s="380"/>
      <c r="J4" s="380"/>
      <c r="K4" s="381"/>
      <c r="L4" s="125"/>
      <c r="M4" s="382" t="s">
        <v>535</v>
      </c>
      <c r="N4" s="383"/>
      <c r="O4" s="383"/>
      <c r="P4" s="383"/>
      <c r="Q4" s="383"/>
      <c r="R4" s="383"/>
      <c r="S4" s="384"/>
      <c r="T4" s="125"/>
      <c r="U4" s="382" t="s">
        <v>535</v>
      </c>
      <c r="V4" s="380"/>
      <c r="W4" s="381"/>
      <c r="X4" s="125"/>
      <c r="Y4" s="379" t="s">
        <v>535</v>
      </c>
      <c r="Z4" s="380"/>
      <c r="AA4" s="381"/>
      <c r="AB4" s="125"/>
    </row>
    <row r="5" spans="1:46" ht="16.5" thickBot="1" x14ac:dyDescent="0.25">
      <c r="A5" s="135" t="s">
        <v>445</v>
      </c>
      <c r="B5" s="125"/>
      <c r="C5" s="382" t="s">
        <v>603</v>
      </c>
      <c r="D5" s="380"/>
      <c r="E5" s="381"/>
      <c r="F5" s="125"/>
      <c r="G5" s="382" t="s">
        <v>504</v>
      </c>
      <c r="H5" s="380"/>
      <c r="I5" s="380"/>
      <c r="J5" s="380"/>
      <c r="K5" s="381"/>
      <c r="L5" s="125"/>
      <c r="M5" s="382" t="s">
        <v>505</v>
      </c>
      <c r="N5" s="383"/>
      <c r="O5" s="383"/>
      <c r="P5" s="383"/>
      <c r="Q5" s="383"/>
      <c r="R5" s="383"/>
      <c r="S5" s="384"/>
      <c r="T5" s="125"/>
      <c r="U5" s="382" t="s">
        <v>516</v>
      </c>
      <c r="V5" s="380"/>
      <c r="W5" s="381"/>
      <c r="X5" s="125"/>
      <c r="Y5" s="379" t="s">
        <v>515</v>
      </c>
      <c r="Z5" s="380"/>
      <c r="AA5" s="381"/>
      <c r="AB5" s="125"/>
    </row>
    <row r="6" spans="1:46" ht="16.5" thickBot="1" x14ac:dyDescent="0.25">
      <c r="A6" s="125"/>
      <c r="B6" s="125"/>
      <c r="C6" s="382" t="s">
        <v>591</v>
      </c>
      <c r="D6" s="380"/>
      <c r="E6" s="381"/>
      <c r="F6" s="125"/>
      <c r="G6" s="125"/>
      <c r="H6" s="245">
        <v>1</v>
      </c>
      <c r="I6" s="246">
        <v>2</v>
      </c>
      <c r="J6" s="246">
        <v>3</v>
      </c>
      <c r="K6" s="246">
        <v>4</v>
      </c>
      <c r="L6" s="177" t="s">
        <v>503</v>
      </c>
      <c r="M6" s="125"/>
      <c r="N6" s="382" t="s">
        <v>543</v>
      </c>
      <c r="O6" s="381"/>
      <c r="P6" s="382" t="s">
        <v>544</v>
      </c>
      <c r="Q6" s="381"/>
      <c r="R6" s="125"/>
      <c r="S6" s="243" t="s">
        <v>773</v>
      </c>
      <c r="T6" s="125"/>
      <c r="U6" s="382" t="s">
        <v>779</v>
      </c>
      <c r="V6" s="380"/>
      <c r="W6" s="381"/>
      <c r="X6" s="125"/>
      <c r="Y6" s="125"/>
      <c r="Z6" s="125"/>
      <c r="AA6" s="125"/>
      <c r="AB6" s="125"/>
    </row>
    <row r="7" spans="1:46" ht="16.5" thickBot="1" x14ac:dyDescent="0.25">
      <c r="A7" s="125"/>
      <c r="B7" s="125"/>
      <c r="C7" s="157" t="s">
        <v>64</v>
      </c>
      <c r="D7" s="145" t="s">
        <v>426</v>
      </c>
      <c r="E7" s="145" t="s">
        <v>427</v>
      </c>
      <c r="F7" s="125"/>
      <c r="G7" s="372" t="s">
        <v>846</v>
      </c>
      <c r="H7" s="373"/>
      <c r="I7" s="373"/>
      <c r="J7" s="373"/>
      <c r="K7" s="373"/>
      <c r="L7" s="177" t="s">
        <v>440</v>
      </c>
      <c r="M7" s="405" t="s">
        <v>847</v>
      </c>
      <c r="N7" s="406"/>
      <c r="O7" s="406"/>
      <c r="P7" s="406"/>
      <c r="Q7" s="406"/>
      <c r="R7" s="406"/>
      <c r="S7" s="406"/>
      <c r="T7" s="125"/>
      <c r="U7" s="372" t="s">
        <v>849</v>
      </c>
      <c r="V7" s="373"/>
      <c r="W7" s="373"/>
      <c r="X7" s="125"/>
      <c r="Y7" s="372" t="s">
        <v>850</v>
      </c>
      <c r="Z7" s="373"/>
      <c r="AA7" s="373"/>
      <c r="AB7" s="125"/>
    </row>
    <row r="8" spans="1:46" ht="16.5" thickBot="1" x14ac:dyDescent="0.25">
      <c r="A8" s="145" t="s">
        <v>644</v>
      </c>
      <c r="B8" s="125"/>
      <c r="C8" s="157" t="s">
        <v>635</v>
      </c>
      <c r="D8" s="181" t="s">
        <v>645</v>
      </c>
      <c r="E8" s="185" t="s">
        <v>646</v>
      </c>
      <c r="F8" s="125"/>
      <c r="G8" s="157" t="s">
        <v>635</v>
      </c>
      <c r="H8" s="145" t="s">
        <v>426</v>
      </c>
      <c r="I8" s="145" t="s">
        <v>426</v>
      </c>
      <c r="J8" s="145" t="s">
        <v>426</v>
      </c>
      <c r="K8" s="145" t="s">
        <v>426</v>
      </c>
      <c r="L8" s="178"/>
      <c r="M8" s="145" t="s">
        <v>635</v>
      </c>
      <c r="N8" s="145" t="s">
        <v>426</v>
      </c>
      <c r="O8" s="145" t="s">
        <v>427</v>
      </c>
      <c r="P8" s="145" t="s">
        <v>426</v>
      </c>
      <c r="Q8" s="145" t="s">
        <v>427</v>
      </c>
      <c r="R8" s="111"/>
      <c r="S8" s="111"/>
      <c r="T8" s="125"/>
      <c r="U8" s="157" t="s">
        <v>635</v>
      </c>
      <c r="V8" s="145" t="s">
        <v>426</v>
      </c>
      <c r="W8" s="145" t="s">
        <v>427</v>
      </c>
      <c r="X8" s="125"/>
      <c r="Y8" s="157" t="s">
        <v>635</v>
      </c>
      <c r="Z8" s="145" t="s">
        <v>426</v>
      </c>
      <c r="AA8" s="145" t="s">
        <v>427</v>
      </c>
      <c r="AB8" s="125"/>
    </row>
    <row r="9" spans="1:46" s="129" customFormat="1" ht="16.5" thickBot="1" x14ac:dyDescent="0.25">
      <c r="A9" s="214" t="s">
        <v>643</v>
      </c>
      <c r="B9" s="126"/>
      <c r="C9" s="126"/>
      <c r="D9" s="234">
        <v>1</v>
      </c>
      <c r="E9" s="234">
        <v>1</v>
      </c>
      <c r="F9" s="126"/>
      <c r="G9" s="126"/>
      <c r="H9" s="234">
        <v>1</v>
      </c>
      <c r="I9" s="234">
        <v>1</v>
      </c>
      <c r="J9" s="234">
        <v>1</v>
      </c>
      <c r="K9" s="234">
        <v>1</v>
      </c>
      <c r="L9" s="177"/>
      <c r="M9" s="126"/>
      <c r="N9" s="234">
        <v>1</v>
      </c>
      <c r="O9" s="234">
        <v>1</v>
      </c>
      <c r="P9" s="234">
        <v>1</v>
      </c>
      <c r="Q9" s="234">
        <v>1</v>
      </c>
      <c r="R9" s="399" t="s">
        <v>784</v>
      </c>
      <c r="S9" s="404"/>
      <c r="T9" s="126"/>
      <c r="U9" s="126"/>
      <c r="V9" s="234">
        <v>1</v>
      </c>
      <c r="W9" s="234">
        <v>1</v>
      </c>
      <c r="X9" s="126"/>
      <c r="Y9" s="126"/>
      <c r="Z9" s="234">
        <v>1</v>
      </c>
      <c r="AA9" s="234">
        <v>1</v>
      </c>
      <c r="AB9" s="126"/>
      <c r="AC9" s="159"/>
      <c r="AD9" s="159"/>
      <c r="AE9" s="159"/>
      <c r="AF9" s="159"/>
      <c r="AG9" s="159"/>
      <c r="AH9" s="159"/>
      <c r="AI9" s="159"/>
      <c r="AJ9" s="151"/>
      <c r="AK9" s="151"/>
      <c r="AL9" s="151"/>
      <c r="AM9" s="151"/>
      <c r="AN9" s="151"/>
      <c r="AO9" s="151"/>
      <c r="AP9" s="151"/>
      <c r="AQ9" s="151"/>
      <c r="AR9" s="151"/>
      <c r="AS9" s="151"/>
      <c r="AT9" s="151"/>
    </row>
    <row r="10" spans="1:46" s="226" customFormat="1" x14ac:dyDescent="0.2">
      <c r="A10" s="218" t="s">
        <v>641</v>
      </c>
      <c r="B10" s="219"/>
      <c r="C10" s="219"/>
      <c r="D10" s="220">
        <f>COUNT(D13:D37)</f>
        <v>1</v>
      </c>
      <c r="E10" s="220">
        <f>COUNT(E13:E37)</f>
        <v>1</v>
      </c>
      <c r="F10" s="219"/>
      <c r="G10" s="219"/>
      <c r="H10" s="220">
        <f>COUNT(H13:H37)</f>
        <v>1</v>
      </c>
      <c r="I10" s="220">
        <f>COUNT(I13:I37)</f>
        <v>1</v>
      </c>
      <c r="J10" s="220">
        <f>COUNT(J13:J37)</f>
        <v>1</v>
      </c>
      <c r="K10" s="220">
        <f>COUNT(K13:K37)</f>
        <v>1</v>
      </c>
      <c r="L10" s="227"/>
      <c r="M10" s="219"/>
      <c r="N10" s="220">
        <f>COUNT(N13:N37)</f>
        <v>1</v>
      </c>
      <c r="O10" s="220">
        <f>COUNT(O13:O37)</f>
        <v>1</v>
      </c>
      <c r="P10" s="220">
        <f>COUNT(P13:P37)</f>
        <v>1</v>
      </c>
      <c r="Q10" s="220">
        <f>COUNT(Q13:Q37)</f>
        <v>1</v>
      </c>
      <c r="R10" s="220"/>
      <c r="S10" s="220"/>
      <c r="T10" s="219"/>
      <c r="U10" s="219"/>
      <c r="V10" s="220">
        <f>COUNT(V13:V37)</f>
        <v>1</v>
      </c>
      <c r="W10" s="220">
        <f>COUNT(W13:W37)</f>
        <v>1</v>
      </c>
      <c r="X10" s="219"/>
      <c r="Y10" s="219"/>
      <c r="Z10" s="220">
        <f>COUNT(Z13:Z37)</f>
        <v>1</v>
      </c>
      <c r="AA10" s="220">
        <f>COUNT(AA13:AA37)</f>
        <v>1</v>
      </c>
      <c r="AB10" s="219"/>
      <c r="AC10" s="224"/>
      <c r="AD10" s="224"/>
      <c r="AE10" s="224"/>
      <c r="AF10" s="224"/>
      <c r="AG10" s="224"/>
      <c r="AH10" s="224"/>
      <c r="AI10" s="224"/>
      <c r="AJ10" s="225"/>
      <c r="AK10" s="225"/>
      <c r="AL10" s="225"/>
      <c r="AM10" s="225"/>
      <c r="AN10" s="225"/>
      <c r="AO10" s="225"/>
      <c r="AP10" s="225"/>
      <c r="AQ10" s="225"/>
      <c r="AR10" s="225"/>
      <c r="AS10" s="225"/>
      <c r="AT10" s="225"/>
    </row>
    <row r="11" spans="1:46" s="232" customFormat="1" x14ac:dyDescent="0.2">
      <c r="A11" s="221" t="s">
        <v>642</v>
      </c>
      <c r="B11" s="233"/>
      <c r="C11" s="376" t="s">
        <v>941</v>
      </c>
      <c r="D11" s="376"/>
      <c r="E11" s="376"/>
      <c r="F11" s="233"/>
      <c r="G11" s="376" t="s">
        <v>942</v>
      </c>
      <c r="H11" s="376"/>
      <c r="I11" s="376"/>
      <c r="J11" s="376"/>
      <c r="K11" s="376"/>
      <c r="L11" s="227"/>
      <c r="M11" s="376" t="s">
        <v>943</v>
      </c>
      <c r="N11" s="376"/>
      <c r="O11" s="376"/>
      <c r="P11" s="376"/>
      <c r="Q11" s="376"/>
      <c r="R11" s="229"/>
      <c r="S11" s="229"/>
      <c r="T11" s="233"/>
      <c r="U11" s="376" t="s">
        <v>944</v>
      </c>
      <c r="V11" s="376"/>
      <c r="W11" s="376"/>
      <c r="X11" s="233"/>
      <c r="Y11" s="376" t="s">
        <v>945</v>
      </c>
      <c r="Z11" s="376"/>
      <c r="AA11" s="376"/>
      <c r="AB11" s="233"/>
      <c r="AC11" s="224"/>
      <c r="AD11" s="224"/>
      <c r="AE11" s="224"/>
      <c r="AF11" s="224"/>
      <c r="AG11" s="224"/>
      <c r="AH11" s="224"/>
      <c r="AI11" s="224"/>
      <c r="AJ11" s="231"/>
      <c r="AK11" s="231"/>
      <c r="AL11" s="231"/>
      <c r="AM11" s="231"/>
      <c r="AN11" s="231"/>
      <c r="AO11" s="231"/>
      <c r="AP11" s="231"/>
      <c r="AQ11" s="231"/>
      <c r="AR11" s="231"/>
      <c r="AS11" s="231"/>
      <c r="AT11" s="231"/>
    </row>
    <row r="12" spans="1:46" x14ac:dyDescent="0.2">
      <c r="A12" s="130" t="s">
        <v>317</v>
      </c>
      <c r="B12" s="125"/>
      <c r="C12" s="131" t="s">
        <v>438</v>
      </c>
      <c r="D12" s="131" t="s">
        <v>433</v>
      </c>
      <c r="E12" s="130" t="s">
        <v>4</v>
      </c>
      <c r="F12" s="125"/>
      <c r="G12" s="131" t="s">
        <v>438</v>
      </c>
      <c r="H12" s="130" t="s">
        <v>4</v>
      </c>
      <c r="I12" s="130" t="s">
        <v>4</v>
      </c>
      <c r="J12" s="130" t="s">
        <v>4</v>
      </c>
      <c r="K12" s="130" t="s">
        <v>4</v>
      </c>
      <c r="L12" s="178"/>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6" x14ac:dyDescent="0.2">
      <c r="A13" s="130">
        <v>1</v>
      </c>
      <c r="B13" s="125"/>
      <c r="C13" s="171">
        <v>0</v>
      </c>
      <c r="D13" s="182">
        <v>20</v>
      </c>
      <c r="E13" s="172">
        <v>0</v>
      </c>
      <c r="F13" s="125"/>
      <c r="G13" s="160">
        <v>0</v>
      </c>
      <c r="H13" s="133">
        <v>100</v>
      </c>
      <c r="I13" s="133">
        <v>0</v>
      </c>
      <c r="J13" s="133">
        <v>0</v>
      </c>
      <c r="K13" s="133">
        <v>0</v>
      </c>
      <c r="L13" s="179">
        <f t="shared" ref="L13:L36" si="0">SUM(H13:K13)</f>
        <v>100</v>
      </c>
      <c r="M13" s="160">
        <v>0</v>
      </c>
      <c r="N13" s="133">
        <v>0</v>
      </c>
      <c r="O13" s="133">
        <v>0</v>
      </c>
      <c r="P13" s="133">
        <v>0</v>
      </c>
      <c r="Q13" s="133">
        <v>0</v>
      </c>
      <c r="R13" s="111"/>
      <c r="S13" s="111"/>
      <c r="T13" s="125"/>
      <c r="U13" s="160">
        <v>0</v>
      </c>
      <c r="V13" s="133">
        <v>137</v>
      </c>
      <c r="W13" s="133">
        <v>0</v>
      </c>
      <c r="X13" s="125"/>
      <c r="Y13" s="160">
        <v>0</v>
      </c>
      <c r="Z13" s="133">
        <v>10</v>
      </c>
      <c r="AA13" s="133">
        <v>0</v>
      </c>
      <c r="AB13" s="125"/>
    </row>
    <row r="14" spans="1:46" x14ac:dyDescent="0.2">
      <c r="A14" s="130">
        <v>2</v>
      </c>
      <c r="B14" s="125"/>
      <c r="C14" s="171"/>
      <c r="D14" s="183"/>
      <c r="E14" s="184"/>
      <c r="F14" s="125"/>
      <c r="G14" s="160"/>
      <c r="H14" s="162"/>
      <c r="I14" s="162"/>
      <c r="J14" s="162"/>
      <c r="K14" s="162"/>
      <c r="L14" s="179">
        <f t="shared" si="0"/>
        <v>0</v>
      </c>
      <c r="M14" s="160"/>
      <c r="N14" s="162"/>
      <c r="O14" s="162"/>
      <c r="P14" s="162"/>
      <c r="Q14" s="162"/>
      <c r="R14" s="111"/>
      <c r="S14" s="111"/>
      <c r="T14" s="125"/>
      <c r="U14" s="160"/>
      <c r="V14" s="162"/>
      <c r="W14" s="162"/>
      <c r="X14" s="125"/>
      <c r="Y14" s="160"/>
      <c r="Z14" s="162"/>
      <c r="AA14" s="162"/>
      <c r="AB14" s="125"/>
    </row>
    <row r="15" spans="1:46" x14ac:dyDescent="0.2">
      <c r="A15" s="130">
        <v>3</v>
      </c>
      <c r="B15" s="125"/>
      <c r="C15" s="171"/>
      <c r="D15" s="182"/>
      <c r="E15" s="172"/>
      <c r="F15" s="125"/>
      <c r="G15" s="160"/>
      <c r="H15" s="133"/>
      <c r="I15" s="133"/>
      <c r="J15" s="133"/>
      <c r="K15" s="133"/>
      <c r="L15" s="179">
        <f t="shared" si="0"/>
        <v>0</v>
      </c>
      <c r="M15" s="160"/>
      <c r="N15" s="133"/>
      <c r="O15" s="133"/>
      <c r="P15" s="133"/>
      <c r="Q15" s="133"/>
      <c r="R15" s="111"/>
      <c r="S15" s="111"/>
      <c r="T15" s="125"/>
      <c r="U15" s="160"/>
      <c r="V15" s="133"/>
      <c r="W15" s="133"/>
      <c r="X15" s="125"/>
      <c r="Y15" s="160"/>
      <c r="Z15" s="133"/>
      <c r="AA15" s="133"/>
      <c r="AB15" s="125"/>
    </row>
    <row r="16" spans="1:46" x14ac:dyDescent="0.2">
      <c r="A16" s="130">
        <v>4</v>
      </c>
      <c r="B16" s="125"/>
      <c r="C16" s="171"/>
      <c r="D16" s="183"/>
      <c r="E16" s="184"/>
      <c r="F16" s="125"/>
      <c r="G16" s="160"/>
      <c r="H16" s="162"/>
      <c r="I16" s="162"/>
      <c r="J16" s="162"/>
      <c r="K16" s="162"/>
      <c r="L16" s="179">
        <f t="shared" si="0"/>
        <v>0</v>
      </c>
      <c r="M16" s="160"/>
      <c r="N16" s="162"/>
      <c r="O16" s="162"/>
      <c r="P16" s="162"/>
      <c r="Q16" s="162"/>
      <c r="R16" s="111"/>
      <c r="S16" s="111"/>
      <c r="T16" s="125"/>
      <c r="U16" s="160"/>
      <c r="V16" s="162"/>
      <c r="W16" s="162"/>
      <c r="X16" s="125"/>
      <c r="Y16" s="160"/>
      <c r="Z16" s="162"/>
      <c r="AA16" s="162"/>
      <c r="AB16" s="125"/>
    </row>
    <row r="17" spans="1:28" x14ac:dyDescent="0.2">
      <c r="A17" s="130">
        <v>5</v>
      </c>
      <c r="B17" s="125"/>
      <c r="C17" s="171"/>
      <c r="D17" s="182"/>
      <c r="E17" s="172"/>
      <c r="F17" s="125"/>
      <c r="G17" s="160"/>
      <c r="H17" s="133"/>
      <c r="I17" s="133"/>
      <c r="J17" s="133"/>
      <c r="K17" s="133"/>
      <c r="L17" s="179">
        <f t="shared" si="0"/>
        <v>0</v>
      </c>
      <c r="M17" s="160"/>
      <c r="N17" s="133"/>
      <c r="O17" s="133"/>
      <c r="P17" s="133"/>
      <c r="Q17" s="133"/>
      <c r="R17" s="111"/>
      <c r="S17" s="111"/>
      <c r="T17" s="125"/>
      <c r="U17" s="160"/>
      <c r="V17" s="133"/>
      <c r="W17" s="133"/>
      <c r="X17" s="125"/>
      <c r="Y17" s="160"/>
      <c r="Z17" s="133"/>
      <c r="AA17" s="133"/>
      <c r="AB17" s="125"/>
    </row>
    <row r="18" spans="1:28" x14ac:dyDescent="0.2">
      <c r="A18" s="130">
        <v>6</v>
      </c>
      <c r="B18" s="125"/>
      <c r="C18" s="160"/>
      <c r="D18" s="161"/>
      <c r="E18" s="162"/>
      <c r="F18" s="125"/>
      <c r="G18" s="160"/>
      <c r="H18" s="162"/>
      <c r="I18" s="162"/>
      <c r="J18" s="162"/>
      <c r="K18" s="162"/>
      <c r="L18" s="179">
        <f t="shared" si="0"/>
        <v>0</v>
      </c>
      <c r="M18" s="160"/>
      <c r="N18" s="162"/>
      <c r="O18" s="162"/>
      <c r="P18" s="162"/>
      <c r="Q18" s="162"/>
      <c r="R18" s="111"/>
      <c r="S18" s="111"/>
      <c r="T18" s="125"/>
      <c r="U18" s="160"/>
      <c r="V18" s="162"/>
      <c r="W18" s="162"/>
      <c r="X18" s="125"/>
      <c r="Y18" s="160"/>
      <c r="Z18" s="162"/>
      <c r="AA18" s="162"/>
      <c r="AB18" s="125"/>
    </row>
    <row r="19" spans="1:28" x14ac:dyDescent="0.2">
      <c r="A19" s="130">
        <v>7</v>
      </c>
      <c r="B19" s="125"/>
      <c r="C19" s="160"/>
      <c r="D19" s="146"/>
      <c r="E19" s="133"/>
      <c r="F19" s="125"/>
      <c r="G19" s="160"/>
      <c r="H19" s="133"/>
      <c r="I19" s="133"/>
      <c r="J19" s="133"/>
      <c r="K19" s="133"/>
      <c r="L19" s="179">
        <f t="shared" si="0"/>
        <v>0</v>
      </c>
      <c r="M19" s="160"/>
      <c r="N19" s="133"/>
      <c r="O19" s="133"/>
      <c r="P19" s="133"/>
      <c r="Q19" s="133"/>
      <c r="R19" s="111"/>
      <c r="S19" s="111"/>
      <c r="T19" s="125"/>
      <c r="U19" s="160"/>
      <c r="V19" s="133"/>
      <c r="W19" s="133"/>
      <c r="X19" s="125"/>
      <c r="Y19" s="160"/>
      <c r="Z19" s="133"/>
      <c r="AA19" s="133"/>
      <c r="AB19" s="125"/>
    </row>
    <row r="20" spans="1:28" x14ac:dyDescent="0.2">
      <c r="A20" s="130">
        <v>8</v>
      </c>
      <c r="B20" s="125"/>
      <c r="C20" s="160"/>
      <c r="D20" s="161"/>
      <c r="E20" s="162"/>
      <c r="F20" s="125"/>
      <c r="G20" s="160"/>
      <c r="H20" s="162"/>
      <c r="I20" s="162"/>
      <c r="J20" s="162"/>
      <c r="K20" s="162"/>
      <c r="L20" s="179">
        <f t="shared" si="0"/>
        <v>0</v>
      </c>
      <c r="M20" s="160"/>
      <c r="N20" s="162"/>
      <c r="O20" s="162"/>
      <c r="P20" s="162"/>
      <c r="Q20" s="162"/>
      <c r="R20" s="111"/>
      <c r="S20" s="111"/>
      <c r="T20" s="125"/>
      <c r="U20" s="160"/>
      <c r="V20" s="162"/>
      <c r="W20" s="162"/>
      <c r="X20" s="125"/>
      <c r="Y20" s="160"/>
      <c r="Z20" s="162"/>
      <c r="AA20" s="162"/>
      <c r="AB20" s="125"/>
    </row>
    <row r="21" spans="1:28" x14ac:dyDescent="0.2">
      <c r="A21" s="130">
        <v>9</v>
      </c>
      <c r="B21" s="125"/>
      <c r="C21" s="160"/>
      <c r="D21" s="146"/>
      <c r="E21" s="133"/>
      <c r="F21" s="125"/>
      <c r="G21" s="160"/>
      <c r="H21" s="133"/>
      <c r="I21" s="133"/>
      <c r="J21" s="133"/>
      <c r="K21" s="133"/>
      <c r="L21" s="179">
        <f t="shared" si="0"/>
        <v>0</v>
      </c>
      <c r="M21" s="160"/>
      <c r="N21" s="133"/>
      <c r="O21" s="133"/>
      <c r="P21" s="133"/>
      <c r="Q21" s="133"/>
      <c r="R21" s="111"/>
      <c r="S21" s="111"/>
      <c r="T21" s="125"/>
      <c r="U21" s="160"/>
      <c r="V21" s="133"/>
      <c r="W21" s="133"/>
      <c r="X21" s="125"/>
      <c r="Y21" s="160"/>
      <c r="Z21" s="133"/>
      <c r="AA21" s="133"/>
      <c r="AB21" s="125"/>
    </row>
    <row r="22" spans="1:28" x14ac:dyDescent="0.2">
      <c r="A22" s="130">
        <v>10</v>
      </c>
      <c r="B22" s="125"/>
      <c r="C22" s="160"/>
      <c r="D22" s="161"/>
      <c r="E22" s="162"/>
      <c r="F22" s="125"/>
      <c r="G22" s="160"/>
      <c r="H22" s="162"/>
      <c r="I22" s="162"/>
      <c r="J22" s="162"/>
      <c r="K22" s="162"/>
      <c r="L22" s="179">
        <f t="shared" si="0"/>
        <v>0</v>
      </c>
      <c r="M22" s="160"/>
      <c r="N22" s="162"/>
      <c r="O22" s="162"/>
      <c r="P22" s="162"/>
      <c r="Q22" s="162"/>
      <c r="R22" s="111"/>
      <c r="S22" s="111"/>
      <c r="T22" s="125"/>
      <c r="U22" s="160"/>
      <c r="V22" s="162"/>
      <c r="W22" s="162"/>
      <c r="X22" s="125"/>
      <c r="Y22" s="160"/>
      <c r="Z22" s="162"/>
      <c r="AA22" s="162"/>
      <c r="AB22" s="125"/>
    </row>
    <row r="23" spans="1:28" x14ac:dyDescent="0.2">
      <c r="A23" s="130">
        <v>11</v>
      </c>
      <c r="B23" s="125"/>
      <c r="C23" s="160"/>
      <c r="D23" s="146"/>
      <c r="E23" s="133"/>
      <c r="F23" s="125"/>
      <c r="G23" s="160"/>
      <c r="H23" s="133"/>
      <c r="I23" s="133"/>
      <c r="J23" s="133"/>
      <c r="K23" s="133"/>
      <c r="L23" s="179">
        <f t="shared" si="0"/>
        <v>0</v>
      </c>
      <c r="M23" s="160"/>
      <c r="N23" s="133"/>
      <c r="O23" s="133"/>
      <c r="P23" s="133"/>
      <c r="Q23" s="133"/>
      <c r="R23" s="111"/>
      <c r="S23" s="111"/>
      <c r="T23" s="125"/>
      <c r="U23" s="160"/>
      <c r="V23" s="133"/>
      <c r="W23" s="133"/>
      <c r="X23" s="125"/>
      <c r="Y23" s="160"/>
      <c r="Z23" s="133"/>
      <c r="AA23" s="133"/>
      <c r="AB23" s="125"/>
    </row>
    <row r="24" spans="1:28" x14ac:dyDescent="0.2">
      <c r="A24" s="130">
        <v>12</v>
      </c>
      <c r="B24" s="125"/>
      <c r="C24" s="160"/>
      <c r="D24" s="161"/>
      <c r="E24" s="162"/>
      <c r="F24" s="125"/>
      <c r="G24" s="160"/>
      <c r="H24" s="162"/>
      <c r="I24" s="162"/>
      <c r="J24" s="162"/>
      <c r="K24" s="162"/>
      <c r="L24" s="179">
        <f t="shared" si="0"/>
        <v>0</v>
      </c>
      <c r="M24" s="160"/>
      <c r="N24" s="162"/>
      <c r="O24" s="162"/>
      <c r="P24" s="162"/>
      <c r="Q24" s="162"/>
      <c r="R24" s="111"/>
      <c r="S24" s="111"/>
      <c r="T24" s="125"/>
      <c r="U24" s="160"/>
      <c r="V24" s="162"/>
      <c r="W24" s="162"/>
      <c r="X24" s="125"/>
      <c r="Y24" s="160"/>
      <c r="Z24" s="162"/>
      <c r="AA24" s="162"/>
      <c r="AB24" s="125"/>
    </row>
    <row r="25" spans="1:28" x14ac:dyDescent="0.2">
      <c r="A25" s="130">
        <v>13</v>
      </c>
      <c r="B25" s="125"/>
      <c r="C25" s="160"/>
      <c r="D25" s="146"/>
      <c r="E25" s="133"/>
      <c r="F25" s="125"/>
      <c r="G25" s="160"/>
      <c r="H25" s="133"/>
      <c r="I25" s="133"/>
      <c r="J25" s="133"/>
      <c r="K25" s="133"/>
      <c r="L25" s="179">
        <f t="shared" si="0"/>
        <v>0</v>
      </c>
      <c r="M25" s="160"/>
      <c r="N25" s="133"/>
      <c r="O25" s="133"/>
      <c r="P25" s="133"/>
      <c r="Q25" s="133"/>
      <c r="R25" s="111"/>
      <c r="S25" s="111"/>
      <c r="T25" s="125"/>
      <c r="U25" s="160"/>
      <c r="V25" s="133"/>
      <c r="W25" s="133"/>
      <c r="X25" s="125"/>
      <c r="Y25" s="160"/>
      <c r="Z25" s="133"/>
      <c r="AA25" s="133"/>
      <c r="AB25" s="125"/>
    </row>
    <row r="26" spans="1:28" x14ac:dyDescent="0.2">
      <c r="A26" s="130">
        <v>14</v>
      </c>
      <c r="B26" s="125"/>
      <c r="C26" s="160"/>
      <c r="D26" s="161"/>
      <c r="E26" s="162"/>
      <c r="F26" s="125"/>
      <c r="G26" s="160"/>
      <c r="H26" s="162"/>
      <c r="I26" s="162"/>
      <c r="J26" s="162"/>
      <c r="K26" s="162"/>
      <c r="L26" s="179">
        <f t="shared" si="0"/>
        <v>0</v>
      </c>
      <c r="M26" s="160"/>
      <c r="N26" s="162"/>
      <c r="O26" s="162"/>
      <c r="P26" s="162"/>
      <c r="Q26" s="162"/>
      <c r="R26" s="111"/>
      <c r="S26" s="111"/>
      <c r="T26" s="125"/>
      <c r="U26" s="160"/>
      <c r="V26" s="162"/>
      <c r="W26" s="162"/>
      <c r="X26" s="125"/>
      <c r="Y26" s="160"/>
      <c r="Z26" s="162"/>
      <c r="AA26" s="162"/>
      <c r="AB26" s="125"/>
    </row>
    <row r="27" spans="1:28" x14ac:dyDescent="0.2">
      <c r="A27" s="130">
        <v>15</v>
      </c>
      <c r="B27" s="125"/>
      <c r="C27" s="160"/>
      <c r="D27" s="146"/>
      <c r="E27" s="133"/>
      <c r="F27" s="125"/>
      <c r="G27" s="160"/>
      <c r="H27" s="133"/>
      <c r="I27" s="133"/>
      <c r="J27" s="133"/>
      <c r="K27" s="133"/>
      <c r="L27" s="179">
        <f t="shared" si="0"/>
        <v>0</v>
      </c>
      <c r="M27" s="160"/>
      <c r="N27" s="133"/>
      <c r="O27" s="133"/>
      <c r="P27" s="133"/>
      <c r="Q27" s="133"/>
      <c r="R27" s="111"/>
      <c r="S27" s="111"/>
      <c r="T27" s="125"/>
      <c r="U27" s="160"/>
      <c r="V27" s="133"/>
      <c r="W27" s="133"/>
      <c r="X27" s="125"/>
      <c r="Y27" s="160"/>
      <c r="Z27" s="133"/>
      <c r="AA27" s="133"/>
      <c r="AB27" s="125"/>
    </row>
    <row r="28" spans="1:28" x14ac:dyDescent="0.2">
      <c r="A28" s="130">
        <v>16</v>
      </c>
      <c r="B28" s="125"/>
      <c r="C28" s="160"/>
      <c r="D28" s="161"/>
      <c r="E28" s="162"/>
      <c r="F28" s="125"/>
      <c r="G28" s="160"/>
      <c r="H28" s="162"/>
      <c r="I28" s="162"/>
      <c r="J28" s="162"/>
      <c r="K28" s="162"/>
      <c r="L28" s="179">
        <f t="shared" si="0"/>
        <v>0</v>
      </c>
      <c r="M28" s="160"/>
      <c r="N28" s="162"/>
      <c r="O28" s="162"/>
      <c r="P28" s="162"/>
      <c r="Q28" s="162"/>
      <c r="R28" s="111"/>
      <c r="S28" s="111"/>
      <c r="T28" s="125"/>
      <c r="U28" s="160"/>
      <c r="V28" s="162"/>
      <c r="W28" s="162"/>
      <c r="X28" s="125"/>
      <c r="Y28" s="160"/>
      <c r="Z28" s="162"/>
      <c r="AA28" s="162"/>
      <c r="AB28" s="125"/>
    </row>
    <row r="29" spans="1:28" x14ac:dyDescent="0.2">
      <c r="A29" s="130">
        <v>17</v>
      </c>
      <c r="B29" s="125"/>
      <c r="C29" s="160"/>
      <c r="D29" s="146"/>
      <c r="E29" s="133"/>
      <c r="F29" s="125"/>
      <c r="G29" s="160"/>
      <c r="H29" s="133"/>
      <c r="I29" s="133"/>
      <c r="J29" s="133"/>
      <c r="K29" s="133"/>
      <c r="L29" s="179">
        <f t="shared" si="0"/>
        <v>0</v>
      </c>
      <c r="M29" s="160"/>
      <c r="N29" s="133"/>
      <c r="O29" s="133"/>
      <c r="P29" s="133"/>
      <c r="Q29" s="133"/>
      <c r="R29" s="111"/>
      <c r="S29" s="111"/>
      <c r="T29" s="125"/>
      <c r="U29" s="160"/>
      <c r="V29" s="133"/>
      <c r="W29" s="133"/>
      <c r="X29" s="125"/>
      <c r="Y29" s="160"/>
      <c r="Z29" s="133"/>
      <c r="AA29" s="133"/>
      <c r="AB29" s="125"/>
    </row>
    <row r="30" spans="1:28" x14ac:dyDescent="0.2">
      <c r="A30" s="130">
        <v>18</v>
      </c>
      <c r="B30" s="125"/>
      <c r="C30" s="160"/>
      <c r="D30" s="161"/>
      <c r="E30" s="162"/>
      <c r="F30" s="125"/>
      <c r="G30" s="160"/>
      <c r="H30" s="162"/>
      <c r="I30" s="162"/>
      <c r="J30" s="162"/>
      <c r="K30" s="162"/>
      <c r="L30" s="179">
        <f t="shared" si="0"/>
        <v>0</v>
      </c>
      <c r="M30" s="160"/>
      <c r="N30" s="162"/>
      <c r="O30" s="162"/>
      <c r="P30" s="162"/>
      <c r="Q30" s="162"/>
      <c r="R30" s="111"/>
      <c r="S30" s="111"/>
      <c r="T30" s="125"/>
      <c r="U30" s="160"/>
      <c r="V30" s="162"/>
      <c r="W30" s="162"/>
      <c r="X30" s="125"/>
      <c r="Y30" s="160"/>
      <c r="Z30" s="162"/>
      <c r="AA30" s="162"/>
      <c r="AB30" s="125"/>
    </row>
    <row r="31" spans="1:28" x14ac:dyDescent="0.2">
      <c r="A31" s="130">
        <v>19</v>
      </c>
      <c r="B31" s="125"/>
      <c r="C31" s="160"/>
      <c r="D31" s="146"/>
      <c r="E31" s="133"/>
      <c r="F31" s="125"/>
      <c r="G31" s="160"/>
      <c r="H31" s="133"/>
      <c r="I31" s="133"/>
      <c r="J31" s="133"/>
      <c r="K31" s="133"/>
      <c r="L31" s="179">
        <f t="shared" si="0"/>
        <v>0</v>
      </c>
      <c r="M31" s="160"/>
      <c r="N31" s="133"/>
      <c r="O31" s="133"/>
      <c r="P31" s="133"/>
      <c r="Q31" s="133"/>
      <c r="R31" s="111"/>
      <c r="S31" s="111"/>
      <c r="T31" s="125"/>
      <c r="U31" s="160"/>
      <c r="V31" s="133"/>
      <c r="W31" s="133"/>
      <c r="X31" s="125"/>
      <c r="Y31" s="160"/>
      <c r="Z31" s="133"/>
      <c r="AA31" s="133"/>
      <c r="AB31" s="125"/>
    </row>
    <row r="32" spans="1:28" x14ac:dyDescent="0.2">
      <c r="A32" s="130">
        <v>20</v>
      </c>
      <c r="B32" s="125"/>
      <c r="C32" s="160"/>
      <c r="D32" s="161"/>
      <c r="E32" s="162"/>
      <c r="F32" s="125"/>
      <c r="G32" s="160"/>
      <c r="H32" s="162"/>
      <c r="I32" s="162"/>
      <c r="J32" s="162"/>
      <c r="K32" s="162"/>
      <c r="L32" s="179">
        <f t="shared" si="0"/>
        <v>0</v>
      </c>
      <c r="M32" s="160"/>
      <c r="N32" s="162"/>
      <c r="O32" s="162"/>
      <c r="P32" s="162"/>
      <c r="Q32" s="162"/>
      <c r="R32" s="111"/>
      <c r="S32" s="111"/>
      <c r="T32" s="125"/>
      <c r="U32" s="160"/>
      <c r="V32" s="162"/>
      <c r="W32" s="162"/>
      <c r="X32" s="125"/>
      <c r="Y32" s="160"/>
      <c r="Z32" s="162"/>
      <c r="AA32" s="162"/>
      <c r="AB32" s="125"/>
    </row>
    <row r="33" spans="1:28" x14ac:dyDescent="0.2">
      <c r="A33" s="130">
        <v>21</v>
      </c>
      <c r="B33" s="125"/>
      <c r="C33" s="160"/>
      <c r="D33" s="146"/>
      <c r="E33" s="133"/>
      <c r="F33" s="125"/>
      <c r="G33" s="160"/>
      <c r="H33" s="133"/>
      <c r="I33" s="133"/>
      <c r="J33" s="133"/>
      <c r="K33" s="133"/>
      <c r="L33" s="179">
        <f t="shared" si="0"/>
        <v>0</v>
      </c>
      <c r="M33" s="160"/>
      <c r="N33" s="133"/>
      <c r="O33" s="133"/>
      <c r="P33" s="133"/>
      <c r="Q33" s="133"/>
      <c r="R33" s="111"/>
      <c r="S33" s="111"/>
      <c r="T33" s="125"/>
      <c r="U33" s="160"/>
      <c r="V33" s="133"/>
      <c r="W33" s="133"/>
      <c r="X33" s="125"/>
      <c r="Y33" s="160"/>
      <c r="Z33" s="133"/>
      <c r="AA33" s="133"/>
      <c r="AB33" s="125"/>
    </row>
    <row r="34" spans="1:28" x14ac:dyDescent="0.2">
      <c r="A34" s="130">
        <v>22</v>
      </c>
      <c r="B34" s="125"/>
      <c r="C34" s="160"/>
      <c r="D34" s="161"/>
      <c r="E34" s="162"/>
      <c r="F34" s="125"/>
      <c r="G34" s="160"/>
      <c r="H34" s="162"/>
      <c r="I34" s="162"/>
      <c r="J34" s="162"/>
      <c r="K34" s="162"/>
      <c r="L34" s="179">
        <f t="shared" si="0"/>
        <v>0</v>
      </c>
      <c r="M34" s="160"/>
      <c r="N34" s="162"/>
      <c r="O34" s="162"/>
      <c r="P34" s="162"/>
      <c r="Q34" s="162"/>
      <c r="R34" s="111"/>
      <c r="S34" s="111"/>
      <c r="T34" s="125"/>
      <c r="U34" s="160"/>
      <c r="V34" s="162"/>
      <c r="W34" s="162"/>
      <c r="X34" s="125"/>
      <c r="Y34" s="160"/>
      <c r="Z34" s="162"/>
      <c r="AA34" s="162"/>
      <c r="AB34" s="125"/>
    </row>
    <row r="35" spans="1:28" x14ac:dyDescent="0.2">
      <c r="A35" s="130">
        <v>23</v>
      </c>
      <c r="B35" s="125"/>
      <c r="C35" s="160"/>
      <c r="D35" s="146"/>
      <c r="E35" s="133"/>
      <c r="F35" s="125"/>
      <c r="G35" s="160"/>
      <c r="H35" s="133"/>
      <c r="I35" s="133"/>
      <c r="J35" s="133"/>
      <c r="K35" s="133"/>
      <c r="L35" s="179">
        <f t="shared" si="0"/>
        <v>0</v>
      </c>
      <c r="M35" s="160"/>
      <c r="N35" s="133"/>
      <c r="O35" s="133"/>
      <c r="P35" s="133"/>
      <c r="Q35" s="133"/>
      <c r="R35" s="111"/>
      <c r="S35" s="111"/>
      <c r="T35" s="125"/>
      <c r="U35" s="160"/>
      <c r="V35" s="133"/>
      <c r="W35" s="133"/>
      <c r="X35" s="125"/>
      <c r="Y35" s="160"/>
      <c r="Z35" s="133"/>
      <c r="AA35" s="133"/>
      <c r="AB35" s="125"/>
    </row>
    <row r="36" spans="1:28" x14ac:dyDescent="0.2">
      <c r="A36" s="130">
        <v>24</v>
      </c>
      <c r="B36" s="125"/>
      <c r="C36" s="160"/>
      <c r="D36" s="161"/>
      <c r="E36" s="162"/>
      <c r="F36" s="125"/>
      <c r="G36" s="160"/>
      <c r="H36" s="162"/>
      <c r="I36" s="162"/>
      <c r="J36" s="162"/>
      <c r="K36" s="162"/>
      <c r="L36" s="179">
        <f t="shared" si="0"/>
        <v>0</v>
      </c>
      <c r="M36" s="160"/>
      <c r="N36" s="162"/>
      <c r="O36" s="162"/>
      <c r="P36" s="162"/>
      <c r="Q36" s="162"/>
      <c r="R36" s="111"/>
      <c r="S36" s="111"/>
      <c r="T36" s="125"/>
      <c r="U36" s="160"/>
      <c r="V36" s="162"/>
      <c r="W36" s="162"/>
      <c r="X36" s="125"/>
      <c r="Y36" s="160"/>
      <c r="Z36" s="162"/>
      <c r="AA36" s="162"/>
      <c r="AB36" s="125"/>
    </row>
    <row r="37" spans="1:28" x14ac:dyDescent="0.2">
      <c r="A37" s="130">
        <v>25</v>
      </c>
      <c r="B37" s="125"/>
      <c r="C37" s="160"/>
      <c r="D37" s="146"/>
      <c r="E37" s="133"/>
      <c r="F37" s="125"/>
      <c r="G37" s="160"/>
      <c r="H37" s="133"/>
      <c r="I37" s="133"/>
      <c r="J37" s="133"/>
      <c r="K37" s="133"/>
      <c r="L37" s="179"/>
      <c r="M37" s="160"/>
      <c r="N37" s="133"/>
      <c r="O37" s="133"/>
      <c r="P37" s="133"/>
      <c r="Q37" s="133"/>
      <c r="R37" s="111"/>
      <c r="S37" s="111"/>
      <c r="T37" s="125"/>
      <c r="U37" s="160"/>
      <c r="V37" s="133"/>
      <c r="W37" s="133"/>
      <c r="X37" s="125"/>
      <c r="Y37" s="160"/>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4">
    <mergeCell ref="M7:S7"/>
    <mergeCell ref="Y11:AA11"/>
    <mergeCell ref="C11:E11"/>
    <mergeCell ref="G11:K11"/>
    <mergeCell ref="U11:W11"/>
    <mergeCell ref="R9:S9"/>
    <mergeCell ref="G7:K7"/>
    <mergeCell ref="U7:W7"/>
    <mergeCell ref="Y7:AA7"/>
    <mergeCell ref="M11:Q11"/>
    <mergeCell ref="Y4:AA4"/>
    <mergeCell ref="C4:E4"/>
    <mergeCell ref="G4:K4"/>
    <mergeCell ref="U4:W4"/>
    <mergeCell ref="M4:S4"/>
    <mergeCell ref="Y5:AA5"/>
    <mergeCell ref="U5:W5"/>
    <mergeCell ref="G5:K5"/>
    <mergeCell ref="C5:E5"/>
    <mergeCell ref="C6:E6"/>
    <mergeCell ref="N6:O6"/>
    <mergeCell ref="P6:Q6"/>
    <mergeCell ref="U6:W6"/>
    <mergeCell ref="M5:S5"/>
  </mergeCells>
  <hyperlinks>
    <hyperlink ref="A1" location="IGAP!A1" display="IGAP!A1"/>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2" t="s">
        <v>69</v>
      </c>
      <c r="B1" s="109" t="s">
        <v>329</v>
      </c>
      <c r="C1" s="60" t="s">
        <v>330</v>
      </c>
      <c r="D1" s="44"/>
      <c r="E1" s="44"/>
      <c r="F1" s="45"/>
      <c r="G1" s="205"/>
      <c r="H1" s="206"/>
      <c r="I1" s="207"/>
      <c r="J1" s="208"/>
      <c r="K1" s="207"/>
      <c r="L1" s="208"/>
      <c r="M1" s="209"/>
      <c r="N1" s="208"/>
      <c r="O1" s="209"/>
      <c r="P1" s="208"/>
      <c r="Q1" s="209"/>
      <c r="R1" s="208"/>
      <c r="S1" s="209"/>
      <c r="T1" s="208"/>
      <c r="U1" s="209"/>
      <c r="V1" s="208"/>
      <c r="W1" s="209"/>
      <c r="X1" s="208"/>
      <c r="Y1" s="209"/>
      <c r="Z1" s="208"/>
      <c r="AA1" s="209"/>
      <c r="AB1" s="208"/>
      <c r="AC1" s="209"/>
      <c r="AD1" s="208"/>
      <c r="AE1" s="209"/>
      <c r="AF1" s="208"/>
      <c r="AG1" s="209"/>
      <c r="AH1" s="208"/>
      <c r="AI1" s="209"/>
      <c r="AJ1" s="208"/>
      <c r="AK1" s="209"/>
      <c r="AL1" s="208"/>
      <c r="AM1" s="209"/>
      <c r="AN1" s="208"/>
      <c r="AO1" s="209"/>
      <c r="AP1" s="208"/>
      <c r="AQ1" s="209"/>
      <c r="AR1" s="208"/>
      <c r="AS1" s="209"/>
      <c r="AT1" s="208"/>
      <c r="AU1" s="209"/>
      <c r="AV1" s="208"/>
      <c r="AW1" s="209"/>
      <c r="AX1" s="208"/>
      <c r="AY1" s="209"/>
      <c r="AZ1" s="208"/>
      <c r="BA1" s="209"/>
      <c r="BB1" s="208"/>
      <c r="BC1" s="209"/>
      <c r="BD1" s="208"/>
      <c r="BE1" s="209"/>
      <c r="BF1" s="208"/>
      <c r="BG1" s="52" t="s">
        <v>69</v>
      </c>
      <c r="BH1" s="49"/>
    </row>
    <row r="2" spans="1:60" x14ac:dyDescent="0.2">
      <c r="A2" s="19" t="s">
        <v>69</v>
      </c>
      <c r="B2" s="39"/>
      <c r="C2" s="360" t="s">
        <v>344</v>
      </c>
      <c r="D2" s="360"/>
      <c r="E2" s="360"/>
      <c r="F2" s="360"/>
      <c r="G2" s="360"/>
      <c r="H2" s="360"/>
      <c r="I2" s="360"/>
      <c r="J2" s="360"/>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61" t="s">
        <v>332</v>
      </c>
      <c r="D3" s="361"/>
      <c r="E3" s="361"/>
      <c r="F3" s="361"/>
      <c r="G3" s="361"/>
      <c r="H3" s="361"/>
      <c r="I3" s="361"/>
      <c r="J3" s="361"/>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62" t="s">
        <v>324</v>
      </c>
      <c r="D4" s="362"/>
      <c r="E4" s="362"/>
      <c r="F4" s="362"/>
      <c r="G4" s="362"/>
      <c r="H4" s="362"/>
      <c r="I4" s="362"/>
      <c r="J4" s="362"/>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7" t="s">
        <v>318</v>
      </c>
      <c r="C5" s="198" t="s">
        <v>692</v>
      </c>
      <c r="D5" s="198"/>
      <c r="E5" s="198"/>
      <c r="F5" s="198"/>
      <c r="G5" s="198"/>
      <c r="H5" s="198"/>
      <c r="I5" s="198"/>
      <c r="J5" s="198"/>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4" t="s">
        <v>707</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1011</v>
      </c>
      <c r="C7" s="2" t="s">
        <v>1012</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57" thickBot="1" x14ac:dyDescent="0.25">
      <c r="A8" s="20"/>
      <c r="B8" s="30" t="s">
        <v>29</v>
      </c>
      <c r="C8" s="2" t="s">
        <v>73</v>
      </c>
      <c r="D8" s="6" t="s">
        <v>60</v>
      </c>
      <c r="E8" s="2" t="s">
        <v>59</v>
      </c>
      <c r="F8" s="41" t="s">
        <v>86</v>
      </c>
      <c r="G8" s="46">
        <v>0</v>
      </c>
      <c r="H8" s="72">
        <v>1</v>
      </c>
      <c r="I8" s="54">
        <v>1</v>
      </c>
      <c r="J8" s="307" t="str">
        <f>PLANT!$E$7</f>
        <v>Trachycarpus fortunei</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200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652</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5</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693</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694</v>
      </c>
      <c r="D13" s="8" t="s">
        <v>62</v>
      </c>
      <c r="E13" s="9" t="s">
        <v>4</v>
      </c>
      <c r="F13" s="40" t="s">
        <v>11</v>
      </c>
      <c r="G13" s="46">
        <v>0</v>
      </c>
      <c r="H13" s="72">
        <v>1</v>
      </c>
      <c r="I13" s="54">
        <v>1</v>
      </c>
      <c r="J13" s="31">
        <f>PLANT!$O$7</f>
        <v>50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1"/>
      <c r="B14" s="10" t="s">
        <v>130</v>
      </c>
      <c r="C14" s="2" t="s">
        <v>347</v>
      </c>
      <c r="D14" s="192" t="s">
        <v>61</v>
      </c>
      <c r="E14" s="9" t="s">
        <v>1</v>
      </c>
      <c r="F14" s="40" t="s">
        <v>348</v>
      </c>
      <c r="G14" s="46">
        <v>0</v>
      </c>
      <c r="H14" s="72">
        <v>1</v>
      </c>
      <c r="I14" s="193">
        <v>1</v>
      </c>
      <c r="J14" s="194">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695</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696</v>
      </c>
      <c r="D16" s="6" t="s">
        <v>61</v>
      </c>
      <c r="E16" s="9" t="s">
        <v>2</v>
      </c>
      <c r="F16" s="40" t="s">
        <v>7</v>
      </c>
      <c r="G16" s="46">
        <v>0</v>
      </c>
      <c r="H16" s="72">
        <v>1</v>
      </c>
      <c r="I16" s="54">
        <v>1</v>
      </c>
      <c r="J16" s="32">
        <f>PLANT!$E$19</f>
        <v>200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15</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1</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697</v>
      </c>
      <c r="D19" s="6" t="s">
        <v>61</v>
      </c>
      <c r="E19" s="9" t="s">
        <v>1</v>
      </c>
      <c r="F19" s="40" t="s">
        <v>350</v>
      </c>
      <c r="G19" s="46">
        <v>0</v>
      </c>
      <c r="H19" s="72">
        <v>1</v>
      </c>
      <c r="I19" s="54">
        <v>1</v>
      </c>
      <c r="J19" s="32">
        <f>PLANT!$K$19</f>
        <v>0</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1</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1</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1</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1013</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1026</v>
      </c>
      <c r="C24" s="2" t="s">
        <v>1027</v>
      </c>
      <c r="D24" s="6" t="s">
        <v>1014</v>
      </c>
      <c r="E24" s="9" t="s">
        <v>2</v>
      </c>
      <c r="F24" s="40" t="s">
        <v>1015</v>
      </c>
      <c r="G24" s="46">
        <v>0</v>
      </c>
      <c r="H24" s="72">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1028</v>
      </c>
      <c r="C25" s="2" t="s">
        <v>1029</v>
      </c>
      <c r="D25" s="6" t="s">
        <v>1014</v>
      </c>
      <c r="E25" s="9" t="s">
        <v>2</v>
      </c>
      <c r="F25" s="40" t="s">
        <v>1015</v>
      </c>
      <c r="G25" s="46">
        <v>0</v>
      </c>
      <c r="H25" s="72">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1030</v>
      </c>
      <c r="C26" s="2" t="s">
        <v>1031</v>
      </c>
      <c r="D26" s="6" t="s">
        <v>1014</v>
      </c>
      <c r="E26" s="9" t="s">
        <v>2</v>
      </c>
      <c r="F26" s="40" t="s">
        <v>1015</v>
      </c>
      <c r="G26" s="46">
        <v>0</v>
      </c>
      <c r="H26" s="72">
        <v>1</v>
      </c>
      <c r="I26" s="54">
        <v>1</v>
      </c>
      <c r="J26" s="32">
        <f>PLANT!$G$29</f>
        <v>127</v>
      </c>
      <c r="K26" s="32">
        <f>PLANT!$G$30</f>
        <v>102</v>
      </c>
      <c r="L26" s="32">
        <f>PLANT!$G$31</f>
        <v>0</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1032</v>
      </c>
      <c r="C27" s="2" t="s">
        <v>1033</v>
      </c>
      <c r="D27" s="6" t="s">
        <v>1014</v>
      </c>
      <c r="E27" s="9" t="s">
        <v>2</v>
      </c>
      <c r="F27" s="40" t="s">
        <v>1015</v>
      </c>
      <c r="G27" s="46">
        <v>0</v>
      </c>
      <c r="H27" s="72">
        <v>1</v>
      </c>
      <c r="I27" s="54">
        <v>1</v>
      </c>
      <c r="J27" s="32">
        <f>PLANT!$I$29</f>
        <v>153</v>
      </c>
      <c r="K27" s="32">
        <f>PLANT!$I$30</f>
        <v>102</v>
      </c>
      <c r="L27" s="32">
        <f>PLANT!$I$31</f>
        <v>51</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1034</v>
      </c>
      <c r="C28" s="2" t="s">
        <v>1035</v>
      </c>
      <c r="D28" s="6" t="s">
        <v>1014</v>
      </c>
      <c r="E28" s="9" t="s">
        <v>2</v>
      </c>
      <c r="F28" s="40" t="s">
        <v>1015</v>
      </c>
      <c r="G28" s="46">
        <v>0</v>
      </c>
      <c r="H28" s="72">
        <v>1</v>
      </c>
      <c r="I28" s="54">
        <v>1</v>
      </c>
      <c r="J28" s="32">
        <f>PLANT!$K$29</f>
        <v>50</v>
      </c>
      <c r="K28" s="32">
        <f>PLANT!$K$30</f>
        <v>200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1036</v>
      </c>
      <c r="C29" s="2" t="s">
        <v>1037</v>
      </c>
      <c r="D29" s="6" t="s">
        <v>1014</v>
      </c>
      <c r="E29" s="9" t="s">
        <v>2</v>
      </c>
      <c r="F29" s="40" t="s">
        <v>1015</v>
      </c>
      <c r="G29" s="46">
        <v>0</v>
      </c>
      <c r="H29" s="72">
        <v>1</v>
      </c>
      <c r="I29" s="54">
        <v>1</v>
      </c>
      <c r="J29" s="32">
        <f>PLANT!$M$29</f>
        <v>28</v>
      </c>
      <c r="K29" s="32">
        <f>PLANT!$M$30</f>
        <v>228</v>
      </c>
      <c r="L29" s="32">
        <f>PLANT!$M$31</f>
        <v>28</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1038</v>
      </c>
      <c r="C30" s="2" t="s">
        <v>1039</v>
      </c>
      <c r="D30" s="6" t="s">
        <v>1014</v>
      </c>
      <c r="E30" s="9" t="s">
        <v>2</v>
      </c>
      <c r="F30" s="40" t="s">
        <v>1015</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1040</v>
      </c>
      <c r="C31" s="2" t="s">
        <v>1041</v>
      </c>
      <c r="D31" s="6" t="s">
        <v>1014</v>
      </c>
      <c r="E31" s="9" t="s">
        <v>2</v>
      </c>
      <c r="F31" s="40" t="s">
        <v>1015</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1042</v>
      </c>
      <c r="C32" s="2" t="s">
        <v>1042</v>
      </c>
      <c r="D32" s="6" t="s">
        <v>1014</v>
      </c>
      <c r="E32" s="9" t="s">
        <v>2</v>
      </c>
      <c r="F32" s="40" t="s">
        <v>1015</v>
      </c>
      <c r="G32" s="46">
        <v>0</v>
      </c>
      <c r="H32" s="72">
        <v>1</v>
      </c>
      <c r="I32" s="54">
        <v>1</v>
      </c>
      <c r="J32" s="32">
        <f>PLANT!$E$35</f>
        <v>200</v>
      </c>
      <c r="K32" s="32">
        <f>PLANT!$E$36</f>
        <v>150</v>
      </c>
      <c r="L32" s="32">
        <f>PLANT!$E$37</f>
        <v>10</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1043</v>
      </c>
      <c r="C33" s="2" t="s">
        <v>1044</v>
      </c>
      <c r="D33" s="6" t="s">
        <v>1014</v>
      </c>
      <c r="E33" s="9" t="s">
        <v>2</v>
      </c>
      <c r="F33" s="40" t="s">
        <v>1015</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1045</v>
      </c>
      <c r="C34" s="2" t="s">
        <v>1046</v>
      </c>
      <c r="D34" s="6" t="s">
        <v>1014</v>
      </c>
      <c r="E34" s="9" t="s">
        <v>2</v>
      </c>
      <c r="F34" s="40" t="s">
        <v>1015</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1047</v>
      </c>
      <c r="C35" s="2" t="s">
        <v>1048</v>
      </c>
      <c r="D35" s="6" t="s">
        <v>1014</v>
      </c>
      <c r="E35" s="9" t="s">
        <v>2</v>
      </c>
      <c r="F35" s="40" t="s">
        <v>1015</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1049</v>
      </c>
      <c r="C36" s="2" t="s">
        <v>1050</v>
      </c>
      <c r="D36" s="6" t="s">
        <v>1014</v>
      </c>
      <c r="E36" s="9" t="s">
        <v>2</v>
      </c>
      <c r="F36" s="40" t="s">
        <v>1015</v>
      </c>
      <c r="G36" s="46">
        <v>0</v>
      </c>
      <c r="H36" s="72">
        <v>1</v>
      </c>
      <c r="I36" s="54">
        <v>1</v>
      </c>
      <c r="J36" s="32">
        <f>PLANT!$M$35</f>
        <v>66</v>
      </c>
      <c r="K36" s="32">
        <f>PLANT!$M$36</f>
        <v>6</v>
      </c>
      <c r="L36" s="32">
        <f>PLANT!$M$37</f>
        <v>6</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5</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2</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50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100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1" t="s">
        <v>713</v>
      </c>
      <c r="D42" s="13" t="s">
        <v>12</v>
      </c>
      <c r="E42" s="9" t="s">
        <v>0</v>
      </c>
      <c r="F42" s="40" t="s">
        <v>7</v>
      </c>
      <c r="G42" s="46">
        <f>STEM_Geom!$K$9</f>
        <v>1</v>
      </c>
      <c r="H42" s="72">
        <f>STEM_Geom!$K$10</f>
        <v>1</v>
      </c>
      <c r="I42" s="56">
        <f>STEM_Geom!$J$13</f>
        <v>1</v>
      </c>
      <c r="J42" s="21">
        <f>STEM_Geom!$K$13</f>
        <v>1</v>
      </c>
      <c r="K42" s="56">
        <f>STEM_Geom!$J$14</f>
        <v>0</v>
      </c>
      <c r="L42" s="21">
        <f>STEM_Geom!$K$14</f>
        <v>0</v>
      </c>
      <c r="M42" s="56">
        <f>STEM_Geom!$J$15</f>
        <v>0</v>
      </c>
      <c r="N42" s="21">
        <f>STEM_Geom!$K$15</f>
        <v>0</v>
      </c>
      <c r="O42" s="56">
        <f>STEM_Geom!$J$16</f>
        <v>0</v>
      </c>
      <c r="P42" s="21">
        <f>STEM_Geom!$K$16</f>
        <v>0</v>
      </c>
      <c r="Q42" s="56">
        <f>STEM_Geom!$J$17</f>
        <v>0</v>
      </c>
      <c r="R42" s="21">
        <f>STEM_Geom!$K$17</f>
        <v>0</v>
      </c>
      <c r="S42" s="56">
        <f>STEM_Geom!$J$18</f>
        <v>0</v>
      </c>
      <c r="T42" s="21">
        <f>STEM_Geom!$K$18</f>
        <v>0</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1" t="s">
        <v>714</v>
      </c>
      <c r="D43" s="13" t="s">
        <v>12</v>
      </c>
      <c r="E43" s="9" t="s">
        <v>0</v>
      </c>
      <c r="F43" s="40" t="s">
        <v>7</v>
      </c>
      <c r="G43" s="46">
        <f>STEM_Geom!$L$9</f>
        <v>1</v>
      </c>
      <c r="H43" s="72">
        <f>STEM_Geom!$L$10</f>
        <v>1</v>
      </c>
      <c r="I43" s="56">
        <f>STEM_Geom!$J$13</f>
        <v>1</v>
      </c>
      <c r="J43" s="21">
        <f>STEM_Geom!$L$13</f>
        <v>0.01</v>
      </c>
      <c r="K43" s="56">
        <f>STEM_Geom!$J$14</f>
        <v>0</v>
      </c>
      <c r="L43" s="21">
        <f>STEM_Geom!$L$14</f>
        <v>0</v>
      </c>
      <c r="M43" s="56">
        <f>STEM_Geom!$J$15</f>
        <v>0</v>
      </c>
      <c r="N43" s="21">
        <f>STEM_Geom!$L$15</f>
        <v>0</v>
      </c>
      <c r="O43" s="56">
        <f>STEM_Geom!$J$16</f>
        <v>0</v>
      </c>
      <c r="P43" s="21">
        <f>STEM_Geom!$L$16</f>
        <v>0</v>
      </c>
      <c r="Q43" s="56">
        <f>STEM_Geom!$J$17</f>
        <v>0</v>
      </c>
      <c r="R43" s="21">
        <f>STEM_Geom!$L$17</f>
        <v>0</v>
      </c>
      <c r="S43" s="56">
        <f>STEM_Geom!$J$18</f>
        <v>0</v>
      </c>
      <c r="T43" s="21">
        <f>STEM_Geom!$L$18</f>
        <v>0</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653</v>
      </c>
      <c r="C44" s="211" t="s">
        <v>1008</v>
      </c>
      <c r="D44" s="69" t="s">
        <v>12</v>
      </c>
      <c r="E44" s="2" t="s">
        <v>9</v>
      </c>
      <c r="F44" s="40" t="s">
        <v>304</v>
      </c>
      <c r="G44" s="46">
        <f>STEM_Geom!$N$9</f>
        <v>1</v>
      </c>
      <c r="H44" s="72">
        <f>STEM_Geom!$N$10</f>
        <v>1</v>
      </c>
      <c r="I44" s="76">
        <f>STEM_Geom!$M$13</f>
        <v>1</v>
      </c>
      <c r="J44" s="262">
        <f>STEM_Geom!$N$13</f>
        <v>1</v>
      </c>
      <c r="K44" s="76">
        <f>STEM_Geom!$M$14</f>
        <v>0</v>
      </c>
      <c r="L44" s="262">
        <f>STEM_Geom!$N$14</f>
        <v>0</v>
      </c>
      <c r="M44" s="76">
        <f>STEM_Geom!$M$15</f>
        <v>0</v>
      </c>
      <c r="N44" s="262">
        <f>STEM_Geom!$N$15</f>
        <v>0</v>
      </c>
      <c r="O44" s="76">
        <f>STEM_Geom!$M$16</f>
        <v>0</v>
      </c>
      <c r="P44" s="262">
        <f>STEM_Geom!$N$16</f>
        <v>0</v>
      </c>
      <c r="Q44" s="76">
        <f>STEM_Geom!$M$17</f>
        <v>0</v>
      </c>
      <c r="R44" s="262">
        <f>STEM_Geom!$N$17</f>
        <v>0</v>
      </c>
      <c r="S44" s="76">
        <f>STEM_Geom!$M$18</f>
        <v>0</v>
      </c>
      <c r="T44" s="262">
        <f>STEM_Geom!$N$18</f>
        <v>0</v>
      </c>
      <c r="U44" s="76">
        <f>STEM_Geom!$M$19</f>
        <v>0</v>
      </c>
      <c r="V44" s="262">
        <f>STEM_Geom!$N$19</f>
        <v>0</v>
      </c>
      <c r="W44" s="76">
        <f>STEM_Geom!$M$20</f>
        <v>0</v>
      </c>
      <c r="X44" s="262">
        <f>STEM_Geom!$N$20</f>
        <v>0</v>
      </c>
      <c r="Y44" s="76">
        <f>STEM_Geom!$M$21</f>
        <v>0</v>
      </c>
      <c r="Z44" s="262">
        <f>STEM_Geom!$N$21</f>
        <v>0</v>
      </c>
      <c r="AA44" s="76">
        <f>STEM_Geom!$M$22</f>
        <v>0</v>
      </c>
      <c r="AB44" s="262">
        <f>STEM_Geom!$N$22</f>
        <v>0</v>
      </c>
      <c r="AC44" s="76">
        <f>STEM_Geom!$M$23</f>
        <v>0</v>
      </c>
      <c r="AD44" s="262">
        <f>STEM_Geom!$N$23</f>
        <v>0</v>
      </c>
      <c r="AE44" s="76">
        <f>STEM_Geom!$M$24</f>
        <v>0</v>
      </c>
      <c r="AF44" s="262">
        <f>STEM_Geom!$N$24</f>
        <v>0</v>
      </c>
      <c r="AG44" s="76">
        <f>STEM_Geom!$M$25</f>
        <v>0</v>
      </c>
      <c r="AH44" s="262">
        <f>STEM_Geom!$N$25</f>
        <v>0</v>
      </c>
      <c r="AI44" s="76">
        <f>STEM_Geom!$M$26</f>
        <v>0</v>
      </c>
      <c r="AJ44" s="262">
        <f>STEM_Geom!$N$26</f>
        <v>0</v>
      </c>
      <c r="AK44" s="76">
        <f>STEM_Geom!$M$27</f>
        <v>0</v>
      </c>
      <c r="AL44" s="262">
        <f>STEM_Geom!$N$27</f>
        <v>0</v>
      </c>
      <c r="AM44" s="76">
        <f>STEM_Geom!$M$28</f>
        <v>0</v>
      </c>
      <c r="AN44" s="262">
        <f>STEM_Geom!$N$28</f>
        <v>0</v>
      </c>
      <c r="AO44" s="76">
        <f>STEM_Geom!$M$29</f>
        <v>0</v>
      </c>
      <c r="AP44" s="262">
        <f>STEM_Geom!$N$29</f>
        <v>0</v>
      </c>
      <c r="AQ44" s="76">
        <f>STEM_Geom!$M$30</f>
        <v>0</v>
      </c>
      <c r="AR44" s="262">
        <f>STEM_Geom!$N$30</f>
        <v>0</v>
      </c>
      <c r="AS44" s="76">
        <f>STEM_Geom!$M$31</f>
        <v>0</v>
      </c>
      <c r="AT44" s="262">
        <f>STEM_Geom!$N$31</f>
        <v>0</v>
      </c>
      <c r="AU44" s="76">
        <f>STEM_Geom!$M$32</f>
        <v>0</v>
      </c>
      <c r="AV44" s="262">
        <f>STEM_Geom!$N$32</f>
        <v>0</v>
      </c>
      <c r="AW44" s="76">
        <f>STEM_Geom!$M$33</f>
        <v>0</v>
      </c>
      <c r="AX44" s="262">
        <f>STEM_Geom!$N$33</f>
        <v>0</v>
      </c>
      <c r="AY44" s="76">
        <f>STEM_Geom!$M$34</f>
        <v>0</v>
      </c>
      <c r="AZ44" s="262">
        <f>STEM_Geom!$N$34</f>
        <v>0</v>
      </c>
      <c r="BA44" s="76">
        <f>STEM_Geom!$M$35</f>
        <v>0</v>
      </c>
      <c r="BB44" s="262">
        <f>STEM_Geom!$N$35</f>
        <v>0</v>
      </c>
      <c r="BC44" s="76">
        <f>STEM_Geom!$M$36</f>
        <v>0</v>
      </c>
      <c r="BD44" s="262">
        <f>STEM_Geom!$N$36</f>
        <v>0</v>
      </c>
      <c r="BE44" s="76">
        <f>STEM_Geom!$M$37</f>
        <v>0</v>
      </c>
      <c r="BF44" s="21">
        <f>STEM_Geom!$N$37</f>
        <v>0</v>
      </c>
      <c r="BG44" s="52" t="s">
        <v>69</v>
      </c>
      <c r="BH44" s="17"/>
    </row>
    <row r="45" spans="1:60" x14ac:dyDescent="0.2">
      <c r="A45" s="20"/>
      <c r="B45" s="11" t="s">
        <v>19</v>
      </c>
      <c r="C45" s="211" t="s">
        <v>715</v>
      </c>
      <c r="D45" s="13" t="s">
        <v>12</v>
      </c>
      <c r="E45" s="29" t="s">
        <v>0</v>
      </c>
      <c r="F45" s="79" t="s">
        <v>7</v>
      </c>
      <c r="G45" s="46">
        <f>STEM_Geom!$Q$9</f>
        <v>1</v>
      </c>
      <c r="H45" s="72">
        <f>STEM_Geom!$Q10</f>
        <v>7</v>
      </c>
      <c r="I45" s="89">
        <f>STEM_Geom!$P$13</f>
        <v>1</v>
      </c>
      <c r="J45" s="21">
        <f>STEM_Geom!$Q$13</f>
        <v>25</v>
      </c>
      <c r="K45" s="89">
        <f>STEM_Geom!$P$14</f>
        <v>100</v>
      </c>
      <c r="L45" s="21">
        <f>STEM_Geom!$Q$14</f>
        <v>20</v>
      </c>
      <c r="M45" s="89">
        <f>STEM_Geom!$P$15</f>
        <v>200</v>
      </c>
      <c r="N45" s="21">
        <f>STEM_Geom!$Q$15</f>
        <v>19</v>
      </c>
      <c r="O45" s="89">
        <f>STEM_Geom!$P$16</f>
        <v>300</v>
      </c>
      <c r="P45" s="21">
        <f>STEM_Geom!$Q$16</f>
        <v>18</v>
      </c>
      <c r="Q45" s="89">
        <f>STEM_Geom!$P$17</f>
        <v>400</v>
      </c>
      <c r="R45" s="21">
        <f>STEM_Geom!$Q$17</f>
        <v>20</v>
      </c>
      <c r="S45" s="89">
        <f>STEM_Geom!$P$18</f>
        <v>500</v>
      </c>
      <c r="T45" s="21">
        <f>STEM_Geom!$Q$18</f>
        <v>23</v>
      </c>
      <c r="U45" s="89">
        <f>STEM_Geom!$P$19</f>
        <v>600</v>
      </c>
      <c r="V45" s="21">
        <f>STEM_Geom!$Q$19</f>
        <v>26</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11" t="s">
        <v>716</v>
      </c>
      <c r="D46" s="13" t="s">
        <v>12</v>
      </c>
      <c r="E46" s="29" t="s">
        <v>0</v>
      </c>
      <c r="F46" s="79" t="s">
        <v>7</v>
      </c>
      <c r="G46" s="46">
        <f>STEM_Geom!$R$9</f>
        <v>1</v>
      </c>
      <c r="H46" s="72">
        <f>STEM_Geom!$R$10</f>
        <v>7</v>
      </c>
      <c r="I46" s="89">
        <f>STEM_Geom!$P$13</f>
        <v>1</v>
      </c>
      <c r="J46" s="21">
        <f>STEM_Geom!$R$13</f>
        <v>1.5</v>
      </c>
      <c r="K46" s="89">
        <f>STEM_Geom!$P$14</f>
        <v>100</v>
      </c>
      <c r="L46" s="21">
        <f>STEM_Geom!$R$14</f>
        <v>1.6</v>
      </c>
      <c r="M46" s="89">
        <f>STEM_Geom!$P$15</f>
        <v>200</v>
      </c>
      <c r="N46" s="21">
        <f>STEM_Geom!$R$15</f>
        <v>1.8</v>
      </c>
      <c r="O46" s="89">
        <f>STEM_Geom!$P$16</f>
        <v>300</v>
      </c>
      <c r="P46" s="21">
        <f>STEM_Geom!$R$16</f>
        <v>2</v>
      </c>
      <c r="Q46" s="89">
        <f>STEM_Geom!$P$17</f>
        <v>400</v>
      </c>
      <c r="R46" s="21">
        <f>STEM_Geom!$R$17</f>
        <v>2.2000000000000002</v>
      </c>
      <c r="S46" s="89">
        <f>STEM_Geom!$P$18</f>
        <v>500</v>
      </c>
      <c r="T46" s="21">
        <f>STEM_Geom!$R$18</f>
        <v>2.5</v>
      </c>
      <c r="U46" s="89">
        <f>STEM_Geom!$P$19</f>
        <v>600</v>
      </c>
      <c r="V46" s="21">
        <f>STEM_Geom!$R$19</f>
        <v>2.6</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654</v>
      </c>
      <c r="C47" s="211" t="s">
        <v>1009</v>
      </c>
      <c r="D47" s="69" t="s">
        <v>12</v>
      </c>
      <c r="E47" s="2" t="s">
        <v>9</v>
      </c>
      <c r="F47" s="40" t="s">
        <v>304</v>
      </c>
      <c r="G47" s="46">
        <f>STEM_Geom!$T$9</f>
        <v>1</v>
      </c>
      <c r="H47" s="72">
        <f>STEM_Geom!$T$10</f>
        <v>5</v>
      </c>
      <c r="I47" s="76">
        <f>STEM_Geom!$S$13</f>
        <v>1</v>
      </c>
      <c r="J47" s="262">
        <f>STEM_Geom!$T$13</f>
        <v>0.1</v>
      </c>
      <c r="K47" s="76">
        <f>STEM_Geom!$S$14</f>
        <v>10</v>
      </c>
      <c r="L47" s="262">
        <f>STEM_Geom!$T$14</f>
        <v>0.5</v>
      </c>
      <c r="M47" s="76">
        <f>STEM_Geom!$S$15</f>
        <v>20</v>
      </c>
      <c r="N47" s="262">
        <f>STEM_Geom!$T$15</f>
        <v>0.7</v>
      </c>
      <c r="O47" s="76">
        <f>STEM_Geom!$S$16</f>
        <v>30</v>
      </c>
      <c r="P47" s="262">
        <f>STEM_Geom!$T$16</f>
        <v>0.85</v>
      </c>
      <c r="Q47" s="76">
        <f>STEM_Geom!$S$17</f>
        <v>40</v>
      </c>
      <c r="R47" s="262">
        <f>STEM_Geom!$T$17</f>
        <v>1</v>
      </c>
      <c r="S47" s="76">
        <f>STEM_Geom!$S$18</f>
        <v>0</v>
      </c>
      <c r="T47" s="262">
        <f>STEM_Geom!$T$18</f>
        <v>0</v>
      </c>
      <c r="U47" s="76">
        <f>STEM_Geom!$S$19</f>
        <v>0</v>
      </c>
      <c r="V47" s="262">
        <f>STEM_Geom!$T$19</f>
        <v>0</v>
      </c>
      <c r="W47" s="76">
        <f>STEM_Geom!$S$20</f>
        <v>0</v>
      </c>
      <c r="X47" s="262">
        <f>STEM_Geom!$T$20</f>
        <v>0</v>
      </c>
      <c r="Y47" s="76">
        <f>STEM_Geom!$S$21</f>
        <v>0</v>
      </c>
      <c r="Z47" s="262">
        <f>STEM_Geom!$T$21</f>
        <v>0</v>
      </c>
      <c r="AA47" s="76">
        <f>STEM_Geom!$S$22</f>
        <v>0</v>
      </c>
      <c r="AB47" s="262">
        <f>STEM_Geom!$T$22</f>
        <v>0</v>
      </c>
      <c r="AC47" s="76">
        <f>STEM_Geom!$S$23</f>
        <v>0</v>
      </c>
      <c r="AD47" s="262">
        <f>STEM_Geom!$T$23</f>
        <v>0</v>
      </c>
      <c r="AE47" s="76">
        <f>STEM_Geom!$S$24</f>
        <v>0</v>
      </c>
      <c r="AF47" s="262">
        <f>STEM_Geom!$T$24</f>
        <v>0</v>
      </c>
      <c r="AG47" s="76">
        <f>STEM_Geom!$S$25</f>
        <v>0</v>
      </c>
      <c r="AH47" s="262">
        <f>STEM_Geom!$T$25</f>
        <v>0</v>
      </c>
      <c r="AI47" s="76">
        <f>STEM_Geom!$S$26</f>
        <v>0</v>
      </c>
      <c r="AJ47" s="262">
        <f>STEM_Geom!$T$26</f>
        <v>0</v>
      </c>
      <c r="AK47" s="76">
        <f>STEM_Geom!$S$27</f>
        <v>0</v>
      </c>
      <c r="AL47" s="262">
        <f>STEM_Geom!$T$27</f>
        <v>0</v>
      </c>
      <c r="AM47" s="76">
        <f>STEM_Geom!$S$28</f>
        <v>0</v>
      </c>
      <c r="AN47" s="262">
        <f>STEM_Geom!$T$28</f>
        <v>0</v>
      </c>
      <c r="AO47" s="76">
        <f>STEM_Geom!$S$29</f>
        <v>0</v>
      </c>
      <c r="AP47" s="262">
        <f>STEM_Geom!$T$29</f>
        <v>0</v>
      </c>
      <c r="AQ47" s="76">
        <f>STEM_Geom!$S$30</f>
        <v>0</v>
      </c>
      <c r="AR47" s="262">
        <f>STEM_Geom!$T$30</f>
        <v>0</v>
      </c>
      <c r="AS47" s="76">
        <f>STEM_Geom!$S$31</f>
        <v>0</v>
      </c>
      <c r="AT47" s="262">
        <f>STEM_Geom!$T$31</f>
        <v>0</v>
      </c>
      <c r="AU47" s="76">
        <f>STEM_Geom!$S$32</f>
        <v>0</v>
      </c>
      <c r="AV47" s="262">
        <f>STEM_Geom!$T$32</f>
        <v>0</v>
      </c>
      <c r="AW47" s="76">
        <f>STEM_Geom!$S$33</f>
        <v>0</v>
      </c>
      <c r="AX47" s="262">
        <f>STEM_Geom!$T$33</f>
        <v>0</v>
      </c>
      <c r="AY47" s="76">
        <f>STEM_Geom!$S$34</f>
        <v>0</v>
      </c>
      <c r="AZ47" s="262">
        <f>STEM_Geom!$T$34</f>
        <v>0</v>
      </c>
      <c r="BA47" s="76">
        <f>STEM_Geom!$S$35</f>
        <v>0</v>
      </c>
      <c r="BB47" s="262">
        <f>STEM_Geom!$T$35</f>
        <v>0</v>
      </c>
      <c r="BC47" s="76">
        <f>STEM_Geom!$S$36</f>
        <v>0</v>
      </c>
      <c r="BD47" s="262">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634</v>
      </c>
      <c r="F49" s="40" t="s">
        <v>7</v>
      </c>
      <c r="G49" s="46">
        <f>SPEAR!$D$9</f>
        <v>1</v>
      </c>
      <c r="H49" s="72">
        <f>SPEAR!$D$10</f>
        <v>1</v>
      </c>
      <c r="I49" s="56">
        <f>SPEAR!$C$13</f>
        <v>1</v>
      </c>
      <c r="J49" s="88">
        <f>SPEAR!$D$13</f>
        <v>3</v>
      </c>
      <c r="K49" s="56">
        <f>SPEAR!$C$14</f>
        <v>0</v>
      </c>
      <c r="L49" s="88">
        <f>SPEAR!$D$14</f>
        <v>0</v>
      </c>
      <c r="M49" s="56">
        <f>SPEAR!$C$15</f>
        <v>0</v>
      </c>
      <c r="N49" s="88">
        <f>SPEAR!$D$15</f>
        <v>0</v>
      </c>
      <c r="O49" s="56">
        <f>SPEAR!$C$16</f>
        <v>0</v>
      </c>
      <c r="P49" s="88">
        <f>SPEAR!$D$16</f>
        <v>0</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5</v>
      </c>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52" t="s">
        <v>69</v>
      </c>
      <c r="BH50" s="17"/>
    </row>
    <row r="51" spans="1:60" x14ac:dyDescent="0.2">
      <c r="A51" s="20"/>
      <c r="B51" s="10" t="s">
        <v>21</v>
      </c>
      <c r="C51" s="2" t="s">
        <v>717</v>
      </c>
      <c r="D51" s="13" t="s">
        <v>12</v>
      </c>
      <c r="E51" s="9" t="s">
        <v>0</v>
      </c>
      <c r="F51" s="40" t="s">
        <v>7</v>
      </c>
      <c r="G51" s="46">
        <f>SPEAR!$J$9</f>
        <v>1</v>
      </c>
      <c r="H51" s="72">
        <f>SPEAR!$J$10</f>
        <v>1</v>
      </c>
      <c r="I51" s="89">
        <f>SPEAR!$I$13</f>
        <v>1</v>
      </c>
      <c r="J51" s="21">
        <f>SPEAR!$J$13</f>
        <v>30</v>
      </c>
      <c r="K51" s="89">
        <f>SPEAR!$I$14</f>
        <v>0</v>
      </c>
      <c r="L51" s="21">
        <f>SPEAR!$J$14</f>
        <v>0</v>
      </c>
      <c r="M51" s="89">
        <f>SPEAR!$I$15</f>
        <v>0</v>
      </c>
      <c r="N51" s="21">
        <f>SPEAR!$J$15</f>
        <v>0</v>
      </c>
      <c r="O51" s="89">
        <f>SPEAR!$I$16</f>
        <v>0</v>
      </c>
      <c r="P51" s="21">
        <f>SPEAR!$J$16</f>
        <v>0</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718</v>
      </c>
      <c r="D52" s="13" t="s">
        <v>12</v>
      </c>
      <c r="E52" s="9" t="s">
        <v>0</v>
      </c>
      <c r="F52" s="40" t="s">
        <v>7</v>
      </c>
      <c r="G52" s="46">
        <f>SPEAR!$K$9</f>
        <v>1</v>
      </c>
      <c r="H52" s="72">
        <f>SPEAR!$K$10</f>
        <v>1</v>
      </c>
      <c r="I52" s="89">
        <f>SPEAR!$I$13</f>
        <v>1</v>
      </c>
      <c r="J52" s="21">
        <f>SPEAR!$K$13</f>
        <v>20</v>
      </c>
      <c r="K52" s="56">
        <v>36</v>
      </c>
      <c r="L52" s="21">
        <f>SPEAR!$K$14</f>
        <v>0</v>
      </c>
      <c r="M52" s="56">
        <v>67</v>
      </c>
      <c r="N52" s="21">
        <f>SPEAR!$K$15</f>
        <v>0</v>
      </c>
      <c r="O52" s="56">
        <v>175</v>
      </c>
      <c r="P52" s="21">
        <f>SPEAR!$K$16</f>
        <v>0</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1</v>
      </c>
      <c r="I53" s="56">
        <f>SPEAR!$M$13</f>
        <v>1</v>
      </c>
      <c r="J53" s="21">
        <f>SPEAR!$N$13</f>
        <v>3</v>
      </c>
      <c r="K53" s="56">
        <f>SPEAR!$M$14</f>
        <v>0</v>
      </c>
      <c r="L53" s="21">
        <f>SPEAR!$N$14</f>
        <v>0</v>
      </c>
      <c r="M53" s="56">
        <f>SPEAR!$M$15</f>
        <v>0</v>
      </c>
      <c r="N53" s="21">
        <f>SPEAR!$N$15</f>
        <v>0</v>
      </c>
      <c r="O53" s="56">
        <f>SPEAR!$M$16</f>
        <v>0</v>
      </c>
      <c r="P53" s="21">
        <f>SPEAR!$N$16</f>
        <v>0</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25</v>
      </c>
      <c r="L54" s="21">
        <f>SPEAR!$Q$14</f>
        <v>1</v>
      </c>
      <c r="M54" s="57">
        <f>SPEAR!$P$15</f>
        <v>50</v>
      </c>
      <c r="N54" s="21">
        <f>SPEAR!$Q$15</f>
        <v>2.5</v>
      </c>
      <c r="O54" s="57">
        <f>SPEAR!$P$16</f>
        <v>75</v>
      </c>
      <c r="P54" s="21">
        <f>SPEAR!$Q$16</f>
        <v>4</v>
      </c>
      <c r="Q54" s="57">
        <f>SPEAR!$P$17</f>
        <v>100</v>
      </c>
      <c r="R54" s="21">
        <f>SPEAR!$Q$17</f>
        <v>6</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634</v>
      </c>
      <c r="F56" s="40" t="s">
        <v>7</v>
      </c>
      <c r="G56" s="46">
        <f>FROND_Prod!$D$9</f>
        <v>0</v>
      </c>
      <c r="H56" s="72">
        <f>FROND_Prod!$D$10</f>
        <v>1</v>
      </c>
      <c r="I56" s="56">
        <f>FROND_Prod!$C$13</f>
        <v>1</v>
      </c>
      <c r="J56" s="88">
        <f>FROND_Prod!$D$13</f>
        <v>45</v>
      </c>
      <c r="K56" s="56">
        <f>FROND_Prod!$C$14</f>
        <v>0</v>
      </c>
      <c r="L56" s="88">
        <f>FROND_Prod!$D$14</f>
        <v>0</v>
      </c>
      <c r="M56" s="56">
        <f>FROND_Prod!$C$15</f>
        <v>0</v>
      </c>
      <c r="N56" s="88">
        <f>FROND_Prod!$D$15</f>
        <v>0</v>
      </c>
      <c r="O56" s="56">
        <f>FROND_Prod!$C$16</f>
        <v>0</v>
      </c>
      <c r="P56" s="88">
        <f>FROND_Prod!$D$16</f>
        <v>0</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1</v>
      </c>
      <c r="I58" s="56">
        <f>FROND_Prod!$L$13</f>
        <v>1</v>
      </c>
      <c r="J58" s="21">
        <f>FROND_Prod!$M$13</f>
        <v>136.80000000000001</v>
      </c>
      <c r="K58" s="56">
        <f>FROND_Prod!$L$14</f>
        <v>0</v>
      </c>
      <c r="L58" s="21">
        <f>FROND_Prod!$M$14</f>
        <v>0</v>
      </c>
      <c r="M58" s="56">
        <f>FROND_Prod!$L$15</f>
        <v>0</v>
      </c>
      <c r="N58" s="21">
        <f>FROND_Prod!$M$15</f>
        <v>0</v>
      </c>
      <c r="O58" s="56">
        <f>FROND_Prod!$L$16</f>
        <v>0</v>
      </c>
      <c r="P58" s="21">
        <f>FROND_Prod!$M$16</f>
        <v>0</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1</v>
      </c>
      <c r="I59" s="56">
        <f>FROND_Prod!$L$13</f>
        <v>1</v>
      </c>
      <c r="J59" s="21">
        <f>FROND_Prod!$N$13</f>
        <v>2.8</v>
      </c>
      <c r="K59" s="56">
        <f>FROND_Prod!$L$14</f>
        <v>0</v>
      </c>
      <c r="L59" s="21">
        <f>FROND_Prod!$N$14</f>
        <v>0</v>
      </c>
      <c r="M59" s="56">
        <f>FROND_Prod!$L$15</f>
        <v>0</v>
      </c>
      <c r="N59" s="21">
        <f>FROND_Prod!$N$15</f>
        <v>0</v>
      </c>
      <c r="O59" s="56">
        <f>FROND_Prod!$L$16</f>
        <v>0</v>
      </c>
      <c r="P59" s="21">
        <f>FROND_Prod!$N$16</f>
        <v>0</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1" t="s">
        <v>719</v>
      </c>
      <c r="D60" s="7" t="s">
        <v>12</v>
      </c>
      <c r="E60" s="80" t="s">
        <v>3</v>
      </c>
      <c r="F60" s="79" t="s">
        <v>6</v>
      </c>
      <c r="G60" s="46">
        <f>FROND_Prod!$Q$9</f>
        <v>1</v>
      </c>
      <c r="H60" s="72">
        <f>FROND_Prod!$Q$10</f>
        <v>2</v>
      </c>
      <c r="I60" s="56">
        <f>FROND_Prod!$P$13</f>
        <v>1</v>
      </c>
      <c r="J60" s="21">
        <f>FROND_Prod!$Q$13</f>
        <v>80</v>
      </c>
      <c r="K60" s="56">
        <f>FROND_Prod!$P$14</f>
        <v>300</v>
      </c>
      <c r="L60" s="21">
        <f>FROND_Prod!$Q$14</f>
        <v>45</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1" t="s">
        <v>720</v>
      </c>
      <c r="D61" s="7" t="s">
        <v>12</v>
      </c>
      <c r="E61" s="80" t="s">
        <v>3</v>
      </c>
      <c r="F61" s="79" t="s">
        <v>6</v>
      </c>
      <c r="G61" s="46">
        <f>FROND_Prod!$R$9</f>
        <v>1</v>
      </c>
      <c r="H61" s="72">
        <f>FROND_Prod!$R$10</f>
        <v>2</v>
      </c>
      <c r="I61" s="56">
        <f>FROND_Prod!$P$13</f>
        <v>1</v>
      </c>
      <c r="J61" s="21">
        <f>FROND_Prod!$R$13</f>
        <v>10</v>
      </c>
      <c r="K61" s="56">
        <f>FROND_Prod!$P$14</f>
        <v>300</v>
      </c>
      <c r="L61" s="21">
        <f>FROND_Prod!$R$14</f>
        <v>5</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655</v>
      </c>
      <c r="C62" s="211" t="s">
        <v>1007</v>
      </c>
      <c r="D62" s="69" t="s">
        <v>12</v>
      </c>
      <c r="E62" s="2" t="s">
        <v>9</v>
      </c>
      <c r="F62" s="40" t="s">
        <v>304</v>
      </c>
      <c r="G62" s="46">
        <f>FROND_Prod!$T$9</f>
        <v>1</v>
      </c>
      <c r="H62" s="72">
        <f>FROND_Prod!$T$10</f>
        <v>6</v>
      </c>
      <c r="I62" s="76">
        <f>FROND_Prod!$S$13</f>
        <v>1</v>
      </c>
      <c r="J62" s="262">
        <f>FROND_Prod!$T$13</f>
        <v>0.1</v>
      </c>
      <c r="K62" s="76">
        <f>FROND_Prod!$S$14</f>
        <v>10</v>
      </c>
      <c r="L62" s="262">
        <f>FROND_Prod!$T$14</f>
        <v>0.1</v>
      </c>
      <c r="M62" s="76">
        <f>FROND_Prod!$S$15</f>
        <v>20</v>
      </c>
      <c r="N62" s="262">
        <f>FROND_Prod!$T$15</f>
        <v>0.2</v>
      </c>
      <c r="O62" s="76">
        <f>FROND_Prod!$S$16</f>
        <v>30</v>
      </c>
      <c r="P62" s="262">
        <f>FROND_Prod!$T$16</f>
        <v>0.4</v>
      </c>
      <c r="Q62" s="76">
        <f>FROND_Prod!$S$17</f>
        <v>40</v>
      </c>
      <c r="R62" s="262">
        <f>FROND_Prod!$T$17</f>
        <v>0.6</v>
      </c>
      <c r="S62" s="76">
        <f>FROND_Prod!$S$18</f>
        <v>50</v>
      </c>
      <c r="T62" s="262">
        <f>FROND_Prod!$T$18</f>
        <v>1</v>
      </c>
      <c r="U62" s="76">
        <f>FROND_Prod!$S$19</f>
        <v>0</v>
      </c>
      <c r="V62" s="262">
        <f>FROND_Prod!$T$19</f>
        <v>0</v>
      </c>
      <c r="W62" s="76">
        <f>FROND_Prod!$S$20</f>
        <v>0</v>
      </c>
      <c r="X62" s="262">
        <f>FROND_Prod!$T$20</f>
        <v>0</v>
      </c>
      <c r="Y62" s="76">
        <f>FROND_Prod!$S$21</f>
        <v>0</v>
      </c>
      <c r="Z62" s="262">
        <f>FROND_Prod!$T$21</f>
        <v>0</v>
      </c>
      <c r="AA62" s="76">
        <f>FROND_Prod!$S$22</f>
        <v>0</v>
      </c>
      <c r="AB62" s="262">
        <f>FROND_Prod!$T$22</f>
        <v>0</v>
      </c>
      <c r="AC62" s="76">
        <f>FROND_Prod!$S$23</f>
        <v>0</v>
      </c>
      <c r="AD62" s="262">
        <f>FROND_Prod!$T$23</f>
        <v>0</v>
      </c>
      <c r="AE62" s="76">
        <f>FROND_Prod!$S$24</f>
        <v>0</v>
      </c>
      <c r="AF62" s="262">
        <f>FROND_Prod!$T$24</f>
        <v>0</v>
      </c>
      <c r="AG62" s="76">
        <f>FROND_Prod!$S$25</f>
        <v>0</v>
      </c>
      <c r="AH62" s="262">
        <f>FROND_Prod!$T$25</f>
        <v>0</v>
      </c>
      <c r="AI62" s="76">
        <f>FROND_Prod!$S$26</f>
        <v>0</v>
      </c>
      <c r="AJ62" s="262">
        <f>FROND_Prod!$T$26</f>
        <v>0</v>
      </c>
      <c r="AK62" s="76">
        <f>FROND_Prod!$S$27</f>
        <v>0</v>
      </c>
      <c r="AL62" s="262">
        <f>FROND_Prod!$T$27</f>
        <v>0</v>
      </c>
      <c r="AM62" s="76">
        <f>FROND_Prod!$S$28</f>
        <v>0</v>
      </c>
      <c r="AN62" s="262">
        <f>FROND_Prod!$T$28</f>
        <v>0</v>
      </c>
      <c r="AO62" s="76">
        <f>FROND_Prod!$S$29</f>
        <v>0</v>
      </c>
      <c r="AP62" s="262">
        <f>FROND_Prod!$T$29</f>
        <v>0</v>
      </c>
      <c r="AQ62" s="76">
        <f>FROND_Prod!$S$30</f>
        <v>0</v>
      </c>
      <c r="AR62" s="262">
        <f>FROND_Prod!$T$30</f>
        <v>0</v>
      </c>
      <c r="AS62" s="76">
        <f>FROND_Prod!$S$31</f>
        <v>0</v>
      </c>
      <c r="AT62" s="262">
        <f>FROND_Prod!$T$31</f>
        <v>0</v>
      </c>
      <c r="AU62" s="76">
        <f>FROND_Prod!$S$32</f>
        <v>0</v>
      </c>
      <c r="AV62" s="262">
        <f>FROND_Prod!$T$32</f>
        <v>0</v>
      </c>
      <c r="AW62" s="76">
        <f>FROND_Prod!$S$33</f>
        <v>0</v>
      </c>
      <c r="AX62" s="262">
        <f>FROND_Prod!$T$33</f>
        <v>0</v>
      </c>
      <c r="AY62" s="76">
        <f>FROND_Prod!$S$34</f>
        <v>0</v>
      </c>
      <c r="AZ62" s="262">
        <f>FROND_Prod!$T$34</f>
        <v>0</v>
      </c>
      <c r="BA62" s="76">
        <f>FROND_Prod!$S$35</f>
        <v>0</v>
      </c>
      <c r="BB62" s="262">
        <f>FROND_Prod!$T$35</f>
        <v>0</v>
      </c>
      <c r="BC62" s="76">
        <f>FROND_Prod!$S$36</f>
        <v>0</v>
      </c>
      <c r="BD62" s="262">
        <f>FROND_Prod!$T$36</f>
        <v>0</v>
      </c>
      <c r="BE62" s="76">
        <f>FROND_Prod!$S$37</f>
        <v>0</v>
      </c>
      <c r="BF62" s="262">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721</v>
      </c>
      <c r="D64" s="13" t="s">
        <v>12</v>
      </c>
      <c r="E64" s="9" t="s">
        <v>0</v>
      </c>
      <c r="F64" s="40" t="s">
        <v>7</v>
      </c>
      <c r="G64" s="46">
        <f>FROND_NERVURE_Geom!$D$9</f>
        <v>1</v>
      </c>
      <c r="H64" s="72">
        <f>FROND_NERVURE_Geom!$D$10</f>
        <v>1</v>
      </c>
      <c r="I64" s="56">
        <f>FROND_NERVURE_Geom!$C$13</f>
        <v>1</v>
      </c>
      <c r="J64" s="21">
        <f>FROND_NERVURE_Geom!$D$13</f>
        <v>60</v>
      </c>
      <c r="K64" s="56">
        <f>FROND_NERVURE_Geom!$C$14</f>
        <v>0</v>
      </c>
      <c r="L64" s="21">
        <f>FROND_NERVURE_Geom!$D$14</f>
        <v>0</v>
      </c>
      <c r="M64" s="56">
        <f>FROND_NERVURE_Geom!$C$15</f>
        <v>0</v>
      </c>
      <c r="N64" s="21">
        <f>FROND_NERVURE_Geom!$D$15</f>
        <v>0</v>
      </c>
      <c r="O64" s="56">
        <f>FROND_NERVURE_Geom!$C$16</f>
        <v>0</v>
      </c>
      <c r="P64" s="21">
        <f>FROND_NERVURE_Geom!$D$16</f>
        <v>0</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722</v>
      </c>
      <c r="D65" s="13" t="s">
        <v>12</v>
      </c>
      <c r="E65" s="9" t="s">
        <v>0</v>
      </c>
      <c r="F65" s="40" t="s">
        <v>7</v>
      </c>
      <c r="G65" s="46">
        <f>FROND_NERVURE_Geom!$E$9</f>
        <v>1</v>
      </c>
      <c r="H65" s="72">
        <f>FROND_NERVURE_Geom!$E$10</f>
        <v>1</v>
      </c>
      <c r="I65" s="56">
        <f>FROND_NERVURE_Geom!$C$13</f>
        <v>1</v>
      </c>
      <c r="J65" s="21">
        <f>FROND_NERVURE_Geom!$E$13</f>
        <v>10</v>
      </c>
      <c r="K65" s="56">
        <f>FROND_NERVURE_Geom!$C$14</f>
        <v>0</v>
      </c>
      <c r="L65" s="21">
        <f>FROND_NERVURE_Geom!$E$14</f>
        <v>0</v>
      </c>
      <c r="M65" s="56">
        <f>FROND_NERVURE_Geom!$C$15</f>
        <v>0</v>
      </c>
      <c r="N65" s="21">
        <f>FROND_NERVURE_Geom!$E$15</f>
        <v>0</v>
      </c>
      <c r="O65" s="56">
        <f>FROND_NERVURE_Geom!$C$16</f>
        <v>0</v>
      </c>
      <c r="P65" s="21">
        <f>FROND_NERVURE_Geom!$E$16</f>
        <v>0</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1" t="s">
        <v>122</v>
      </c>
      <c r="D66" s="13" t="s">
        <v>12</v>
      </c>
      <c r="E66" s="9" t="s">
        <v>0</v>
      </c>
      <c r="F66" s="40" t="s">
        <v>7</v>
      </c>
      <c r="G66" s="46">
        <f>FROND_NERVURE_Geom!$J$9</f>
        <v>1</v>
      </c>
      <c r="H66" s="72">
        <f>FROND_NERVURE_Geom!$J$10</f>
        <v>1</v>
      </c>
      <c r="I66" s="56">
        <f>FROND_NERVURE_Geom!$I$13</f>
        <v>1</v>
      </c>
      <c r="J66" s="21">
        <f>FROND_NERVURE_Geom!$J$13</f>
        <v>2</v>
      </c>
      <c r="K66" s="56">
        <f>FROND_NERVURE_Geom!$I$14</f>
        <v>0</v>
      </c>
      <c r="L66" s="21">
        <f>FROND_NERVURE_Geom!$J$14</f>
        <v>0</v>
      </c>
      <c r="M66" s="56">
        <f>FROND_NERVURE_Geom!$I$15</f>
        <v>0</v>
      </c>
      <c r="N66" s="21">
        <f>FROND_NERVURE_Geom!$J$15</f>
        <v>0</v>
      </c>
      <c r="O66" s="56">
        <f>FROND_NERVURE_Geom!$I$16</f>
        <v>0</v>
      </c>
      <c r="P66" s="21">
        <f>FROND_NERVURE_Geom!$J$16</f>
        <v>0</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1" t="s">
        <v>123</v>
      </c>
      <c r="D67" s="13" t="s">
        <v>12</v>
      </c>
      <c r="E67" s="9" t="s">
        <v>0</v>
      </c>
      <c r="F67" s="40" t="s">
        <v>7</v>
      </c>
      <c r="G67" s="46">
        <f>FROND_NERVURE_Geom!$K$9</f>
        <v>1</v>
      </c>
      <c r="H67" s="72">
        <f>FROND_NERVURE_Geom!$K$10</f>
        <v>1</v>
      </c>
      <c r="I67" s="56">
        <f>FROND_NERVURE_Geom!$I$13</f>
        <v>1</v>
      </c>
      <c r="J67" s="21">
        <f>FROND_NERVURE_Geom!$K$13</f>
        <v>0.2</v>
      </c>
      <c r="K67" s="56">
        <f>FROND_NERVURE_Geom!$I$14</f>
        <v>0</v>
      </c>
      <c r="L67" s="21">
        <f>FROND_NERVURE_Geom!$K$14</f>
        <v>0</v>
      </c>
      <c r="M67" s="56">
        <f>FROND_NERVURE_Geom!$I$15</f>
        <v>0</v>
      </c>
      <c r="N67" s="21">
        <f>FROND_NERVURE_Geom!$K$15</f>
        <v>0</v>
      </c>
      <c r="O67" s="56">
        <f>FROND_NERVURE_Geom!$I$16</f>
        <v>0</v>
      </c>
      <c r="P67" s="21">
        <f>FROND_NERVURE_Geom!$K$16</f>
        <v>0</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1" t="s">
        <v>124</v>
      </c>
      <c r="D68" s="33" t="s">
        <v>12</v>
      </c>
      <c r="E68" s="9" t="s">
        <v>5</v>
      </c>
      <c r="F68" s="40" t="s">
        <v>7</v>
      </c>
      <c r="G68" s="46">
        <f>FROND_NERVURE_Geom!$M$9</f>
        <v>1</v>
      </c>
      <c r="H68" s="72">
        <f>FROND_NERVURE_Geom!$M$10</f>
        <v>6</v>
      </c>
      <c r="I68" s="57">
        <f>FROND_NERVURE_Geom!$L$13</f>
        <v>0</v>
      </c>
      <c r="J68" s="21">
        <f>FROND_NERVURE_Geom!$M$13</f>
        <v>1.1000000000000001</v>
      </c>
      <c r="K68" s="57">
        <f>FROND_NERVURE_Geom!$L$14</f>
        <v>10</v>
      </c>
      <c r="L68" s="21">
        <f>FROND_NERVURE_Geom!$M$14</f>
        <v>0.95</v>
      </c>
      <c r="M68" s="57">
        <f>FROND_NERVURE_Geom!$L$15</f>
        <v>50</v>
      </c>
      <c r="N68" s="21">
        <f>FROND_NERVURE_Geom!$M$15</f>
        <v>0.8</v>
      </c>
      <c r="O68" s="57">
        <f>FROND_NERVURE_Geom!$L$16</f>
        <v>98</v>
      </c>
      <c r="P68" s="21">
        <f>FROND_NERVURE_Geom!$M$16</f>
        <v>0.8</v>
      </c>
      <c r="Q68" s="57">
        <f>FROND_NERVURE_Geom!$L$17</f>
        <v>99.5</v>
      </c>
      <c r="R68" s="21">
        <f>FROND_NERVURE_Geom!$M$17</f>
        <v>0.85</v>
      </c>
      <c r="S68" s="57">
        <f>FROND_NERVURE_Geom!$L$18</f>
        <v>100</v>
      </c>
      <c r="T68" s="21">
        <f>FROND_NERVURE_Geom!$M$18</f>
        <v>1.3</v>
      </c>
      <c r="U68" s="57">
        <f>FROND_NERVURE_Geom!$L$19</f>
        <v>0</v>
      </c>
      <c r="V68" s="21">
        <f>FROND_NERVURE_Geom!$M$19</f>
        <v>0</v>
      </c>
      <c r="W68" s="57">
        <f>FROND_NERVURE_Geom!$L$20</f>
        <v>0</v>
      </c>
      <c r="X68" s="21">
        <f>FROND_NERVURE_Geom!$M$20</f>
        <v>0</v>
      </c>
      <c r="Y68" s="57">
        <f>FROND_NERVURE_Geom!$L$21</f>
        <v>0</v>
      </c>
      <c r="Z68" s="21">
        <f>FROND_NERVURE_Geom!$M$21</f>
        <v>0</v>
      </c>
      <c r="AA68" s="57">
        <f>FROND_NERVURE_Geom!$L$22</f>
        <v>0</v>
      </c>
      <c r="AB68" s="21">
        <f>FROND_NERVURE_Geom!$M$22</f>
        <v>0</v>
      </c>
      <c r="AC68" s="57">
        <f>FROND_NERVURE_Geom!$L$23</f>
        <v>0</v>
      </c>
      <c r="AD68" s="21">
        <f>FROND_NERVURE_Geom!$M$23</f>
        <v>0</v>
      </c>
      <c r="AE68" s="57">
        <f>FROND_NERVURE_Geom!$L$24</f>
        <v>0</v>
      </c>
      <c r="AF68" s="21">
        <f>FROND_NERVURE_Geom!$M$24</f>
        <v>0</v>
      </c>
      <c r="AG68" s="57">
        <f>FROND_NERVURE_Geom!$L$25</f>
        <v>0</v>
      </c>
      <c r="AH68" s="21">
        <f>FROND_NERVURE_Geom!$M$25</f>
        <v>0</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3" t="s">
        <v>1088</v>
      </c>
      <c r="C69" s="211" t="s">
        <v>1090</v>
      </c>
      <c r="D69" s="69" t="s">
        <v>12</v>
      </c>
      <c r="E69" s="2" t="s">
        <v>9</v>
      </c>
      <c r="F69" s="40" t="s">
        <v>304</v>
      </c>
      <c r="G69" s="46">
        <f>FROND_NERVURE_Geom!$O$9</f>
        <v>1</v>
      </c>
      <c r="H69" s="72">
        <f>FROND_NERVURE_Geom!$O$10</f>
        <v>3</v>
      </c>
      <c r="I69" s="76">
        <f>FROND_NERVURE_Geom!$N$13</f>
        <v>1</v>
      </c>
      <c r="J69" s="262">
        <f>FROND_NERVURE_Geom!$O$13</f>
        <v>0.2</v>
      </c>
      <c r="K69" s="76">
        <f>FROND_NERVURE_Geom!$N$14</f>
        <v>8</v>
      </c>
      <c r="L69" s="262">
        <f>FROND_NERVURE_Geom!$O$14</f>
        <v>0.8</v>
      </c>
      <c r="M69" s="76">
        <f>FROND_NERVURE_Geom!$N$15</f>
        <v>12</v>
      </c>
      <c r="N69" s="262">
        <f>FROND_NERVURE_Geom!$O$15</f>
        <v>1</v>
      </c>
      <c r="O69" s="76">
        <f>FROND_NERVURE_Geom!$N$16</f>
        <v>0</v>
      </c>
      <c r="P69" s="262">
        <f>FROND_NERVURE_Geom!$O$16</f>
        <v>0</v>
      </c>
      <c r="Q69" s="76">
        <f>FROND_NERVURE_Geom!$N$17</f>
        <v>0</v>
      </c>
      <c r="R69" s="262">
        <f>FROND_NERVURE_Geom!$O$17</f>
        <v>0</v>
      </c>
      <c r="S69" s="76">
        <f>FROND_NERVURE_Geom!$N$18</f>
        <v>0</v>
      </c>
      <c r="T69" s="262">
        <f>FROND_NERVURE_Geom!$O$18</f>
        <v>0</v>
      </c>
      <c r="U69" s="76">
        <f>FROND_NERVURE_Geom!$N$19</f>
        <v>0</v>
      </c>
      <c r="V69" s="262">
        <f>FROND_NERVURE_Geom!$O$19</f>
        <v>0</v>
      </c>
      <c r="W69" s="76">
        <f>FROND_NERVURE_Geom!$N$20</f>
        <v>0</v>
      </c>
      <c r="X69" s="262">
        <f>FROND_NERVURE_Geom!$O$20</f>
        <v>0</v>
      </c>
      <c r="Y69" s="76">
        <f>FROND_NERVURE_Geom!$N$21</f>
        <v>0</v>
      </c>
      <c r="Z69" s="262">
        <f>FROND_NERVURE_Geom!$O$21</f>
        <v>0</v>
      </c>
      <c r="AA69" s="76">
        <f>FROND_NERVURE_Geom!$N$22</f>
        <v>0</v>
      </c>
      <c r="AB69" s="262">
        <f>FROND_NERVURE_Geom!$O$22</f>
        <v>0</v>
      </c>
      <c r="AC69" s="76">
        <f>FROND_NERVURE_Geom!$N$23</f>
        <v>0</v>
      </c>
      <c r="AD69" s="262">
        <f>FROND_NERVURE_Geom!$O$23</f>
        <v>0</v>
      </c>
      <c r="AE69" s="76">
        <f>FROND_NERVURE_Geom!$N$24</f>
        <v>0</v>
      </c>
      <c r="AF69" s="262">
        <f>FROND_NERVURE_Geom!$O$24</f>
        <v>0</v>
      </c>
      <c r="AG69" s="76">
        <f>FROND_NERVURE_Geom!$N$25</f>
        <v>0</v>
      </c>
      <c r="AH69" s="262">
        <f>FROND_NERVURE_Geom!$O$25</f>
        <v>0</v>
      </c>
      <c r="AI69" s="76">
        <f>FROND_NERVURE_Geom!$N$26</f>
        <v>0</v>
      </c>
      <c r="AJ69" s="262">
        <f>FROND_NERVURE_Geom!$O$26</f>
        <v>0</v>
      </c>
      <c r="AK69" s="76">
        <f>FROND_NERVURE_Geom!$N$27</f>
        <v>0</v>
      </c>
      <c r="AL69" s="262">
        <f>FROND_NERVURE_Geom!$O$27</f>
        <v>0</v>
      </c>
      <c r="AM69" s="76">
        <f>FROND_NERVURE_Geom!$N$28</f>
        <v>0</v>
      </c>
      <c r="AN69" s="262">
        <f>FROND_NERVURE_Geom!$O$28</f>
        <v>0</v>
      </c>
      <c r="AO69" s="76">
        <f>FROND_NERVURE_Geom!$N$29</f>
        <v>0</v>
      </c>
      <c r="AP69" s="262">
        <f>FROND_NERVURE_Geom!$O$29</f>
        <v>0</v>
      </c>
      <c r="AQ69" s="76">
        <f>FROND_NERVURE_Geom!$N$30</f>
        <v>0</v>
      </c>
      <c r="AR69" s="262">
        <f>FROND_NERVURE_Geom!$O$30</f>
        <v>0</v>
      </c>
      <c r="AS69" s="76">
        <f>FROND_NERVURE_Geom!$N$31</f>
        <v>0</v>
      </c>
      <c r="AT69" s="262">
        <f>FROND_NERVURE_Geom!$O$31</f>
        <v>0</v>
      </c>
      <c r="AU69" s="76">
        <f>FROND_NERVURE_Geom!$N$32</f>
        <v>0</v>
      </c>
      <c r="AV69" s="262">
        <f>FROND_NERVURE_Geom!$O$32</f>
        <v>0</v>
      </c>
      <c r="AW69" s="76">
        <f>FROND_NERVURE_Geom!$N$33</f>
        <v>0</v>
      </c>
      <c r="AX69" s="262">
        <f>FROND_NERVURE_Geom!$O$33</f>
        <v>0</v>
      </c>
      <c r="AY69" s="76">
        <f>FROND_NERVURE_Geom!$N$34</f>
        <v>0</v>
      </c>
      <c r="AZ69" s="262">
        <f>FROND_NERVURE_Geom!$O$34</f>
        <v>0</v>
      </c>
      <c r="BA69" s="76">
        <f>FROND_NERVURE_Geom!$N$35</f>
        <v>0</v>
      </c>
      <c r="BB69" s="262">
        <f>FROND_NERVURE_Geom!$O$35</f>
        <v>0</v>
      </c>
      <c r="BC69" s="76">
        <f>FROND_NERVURE_Geom!$N$36</f>
        <v>0</v>
      </c>
      <c r="BD69" s="262">
        <f>FROND_NERVURE_Geom!$O$36</f>
        <v>0</v>
      </c>
      <c r="BE69" s="76">
        <f>FROND_NERVURE_Geom!$N$37</f>
        <v>0</v>
      </c>
      <c r="BF69" s="262">
        <f>FROND_NERVURE_Geom!$O$37</f>
        <v>0</v>
      </c>
      <c r="BG69" s="52" t="s">
        <v>69</v>
      </c>
      <c r="BH69" s="16"/>
    </row>
    <row r="70" spans="1:60" x14ac:dyDescent="0.2">
      <c r="A70" s="20"/>
      <c r="B70" s="11" t="s">
        <v>90</v>
      </c>
      <c r="C70" s="211" t="s">
        <v>125</v>
      </c>
      <c r="D70" s="7" t="s">
        <v>12</v>
      </c>
      <c r="E70" s="9" t="s">
        <v>0</v>
      </c>
      <c r="F70" s="40" t="s">
        <v>7</v>
      </c>
      <c r="G70" s="46">
        <f>FROND_NERVURE_Geom!$R$9</f>
        <v>1</v>
      </c>
      <c r="H70" s="72">
        <f>FROND_NERVURE_Geom!$R$10</f>
        <v>1</v>
      </c>
      <c r="I70" s="56">
        <f>FROND_NERVURE_Geom!$Q$13</f>
        <v>1</v>
      </c>
      <c r="J70" s="21">
        <f>FROND_NERVURE_Geom!$R$13</f>
        <v>1</v>
      </c>
      <c r="K70" s="56">
        <f>FROND_NERVURE_Geom!$Q$14</f>
        <v>0</v>
      </c>
      <c r="L70" s="21">
        <f>FROND_NERVURE_Geom!$R$14</f>
        <v>0</v>
      </c>
      <c r="M70" s="56">
        <f>FROND_NERVURE_Geom!$Q$15</f>
        <v>0</v>
      </c>
      <c r="N70" s="21">
        <f>FROND_NERVURE_Geom!$R$15</f>
        <v>0</v>
      </c>
      <c r="O70" s="56">
        <f>FROND_NERVURE_Geom!$Q$16</f>
        <v>0</v>
      </c>
      <c r="P70" s="21">
        <f>FROND_NERVURE_Geom!$R$16</f>
        <v>0</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1" t="s">
        <v>126</v>
      </c>
      <c r="D71" s="7" t="s">
        <v>12</v>
      </c>
      <c r="E71" s="9" t="s">
        <v>0</v>
      </c>
      <c r="F71" s="40" t="s">
        <v>7</v>
      </c>
      <c r="G71" s="46">
        <f>FROND_NERVURE_Geom!$S$9</f>
        <v>1</v>
      </c>
      <c r="H71" s="72">
        <f>FROND_NERVURE_Geom!$S$10</f>
        <v>1</v>
      </c>
      <c r="I71" s="56">
        <f>FROND_NERVURE_Geom!$Q$13</f>
        <v>1</v>
      </c>
      <c r="J71" s="21">
        <f>FROND_NERVURE_Geom!$S$13</f>
        <v>0.1</v>
      </c>
      <c r="K71" s="56">
        <f>FROND_NERVURE_Geom!$Q$14</f>
        <v>0</v>
      </c>
      <c r="L71" s="21">
        <f>FROND_NERVURE_Geom!$S$14</f>
        <v>0</v>
      </c>
      <c r="M71" s="56">
        <f>FROND_NERVURE_Geom!$Q$15</f>
        <v>0</v>
      </c>
      <c r="N71" s="21">
        <f>FROND_NERVURE_Geom!$S$15</f>
        <v>0</v>
      </c>
      <c r="O71" s="56">
        <f>FROND_NERVURE_Geom!$Q$16</f>
        <v>0</v>
      </c>
      <c r="P71" s="21">
        <f>FROND_NERVURE_Geom!$S$16</f>
        <v>0</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1" t="s">
        <v>127</v>
      </c>
      <c r="D72" s="35" t="s">
        <v>12</v>
      </c>
      <c r="E72" s="9" t="s">
        <v>5</v>
      </c>
      <c r="F72" s="40" t="s">
        <v>7</v>
      </c>
      <c r="G72" s="46">
        <f>FROND_NERVURE_Geom!$U$9</f>
        <v>1</v>
      </c>
      <c r="H72" s="72">
        <f>FROND_NERVURE_Geom!$U$10</f>
        <v>6</v>
      </c>
      <c r="I72" s="57">
        <f>FROND_NERVURE_Geom!$T$13</f>
        <v>0</v>
      </c>
      <c r="J72" s="21">
        <f>FROND_NERVURE_Geom!$U$13</f>
        <v>1.1000000000000001</v>
      </c>
      <c r="K72" s="57">
        <f>FROND_NERVURE_Geom!$T$14</f>
        <v>10</v>
      </c>
      <c r="L72" s="21">
        <f>FROND_NERVURE_Geom!$U$14</f>
        <v>0.95</v>
      </c>
      <c r="M72" s="57">
        <f>FROND_NERVURE_Geom!$T$15</f>
        <v>50</v>
      </c>
      <c r="N72" s="21">
        <f>FROND_NERVURE_Geom!$U$15</f>
        <v>0.8</v>
      </c>
      <c r="O72" s="57">
        <f>FROND_NERVURE_Geom!$T$16</f>
        <v>98</v>
      </c>
      <c r="P72" s="21">
        <f>FROND_NERVURE_Geom!$U$16</f>
        <v>0.8</v>
      </c>
      <c r="Q72" s="57">
        <f>FROND_NERVURE_Geom!$T$17</f>
        <v>99.5</v>
      </c>
      <c r="R72" s="21">
        <f>FROND_NERVURE_Geom!$U$17</f>
        <v>0.85</v>
      </c>
      <c r="S72" s="57">
        <f>FROND_NERVURE_Geom!$T$18</f>
        <v>100</v>
      </c>
      <c r="T72" s="21">
        <f>FROND_NERVURE_Geom!$U$18</f>
        <v>1.1000000000000001</v>
      </c>
      <c r="U72" s="57">
        <f>FROND_NERVURE_Geom!$T$19</f>
        <v>0</v>
      </c>
      <c r="V72" s="21">
        <f>FROND_NERVURE_Geom!$U$19</f>
        <v>0</v>
      </c>
      <c r="W72" s="57">
        <f>FROND_NERVURE_Geom!$T$20</f>
        <v>0</v>
      </c>
      <c r="X72" s="21">
        <f>FROND_NERVURE_Geom!$U$20</f>
        <v>0</v>
      </c>
      <c r="Y72" s="57">
        <f>FROND_NERVURE_Geom!$T$21</f>
        <v>0</v>
      </c>
      <c r="Z72" s="21">
        <f>FROND_NERVURE_Geom!$U$21</f>
        <v>0</v>
      </c>
      <c r="AA72" s="57">
        <f>FROND_NERVURE_Geom!$T$22</f>
        <v>0</v>
      </c>
      <c r="AB72" s="21">
        <f>FROND_NERVURE_Geom!$U$22</f>
        <v>0</v>
      </c>
      <c r="AC72" s="57">
        <f>FROND_NERVURE_Geom!$T$23</f>
        <v>0</v>
      </c>
      <c r="AD72" s="21">
        <f>FROND_NERVURE_Geom!$U$23</f>
        <v>0</v>
      </c>
      <c r="AE72" s="57">
        <f>FROND_NERVURE_Geom!$T$24</f>
        <v>0</v>
      </c>
      <c r="AF72" s="21">
        <f>FROND_NERVURE_Geom!$U$24</f>
        <v>0</v>
      </c>
      <c r="AG72" s="57">
        <f>FROND_NERVURE_Geom!$T$25</f>
        <v>0</v>
      </c>
      <c r="AH72" s="21">
        <f>FROND_NERVURE_Geom!$U$25</f>
        <v>0</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3" t="s">
        <v>1089</v>
      </c>
      <c r="C73" s="211" t="s">
        <v>1091</v>
      </c>
      <c r="D73" s="69" t="s">
        <v>12</v>
      </c>
      <c r="E73" s="2" t="s">
        <v>9</v>
      </c>
      <c r="F73" s="40" t="s">
        <v>304</v>
      </c>
      <c r="G73" s="46">
        <f>FROND_NERVURE_Geom!$W$9</f>
        <v>1</v>
      </c>
      <c r="H73" s="72">
        <f>FROND_NERVURE_Geom!$W$10</f>
        <v>3</v>
      </c>
      <c r="I73" s="76">
        <f>FROND_NERVURE_Geom!$V$13</f>
        <v>1</v>
      </c>
      <c r="J73" s="262">
        <f>FROND_NERVURE_Geom!$W$13</f>
        <v>0.2</v>
      </c>
      <c r="K73" s="76">
        <f>FROND_NERVURE_Geom!$V$14</f>
        <v>8</v>
      </c>
      <c r="L73" s="262">
        <f>FROND_NERVURE_Geom!$W$14</f>
        <v>0.8</v>
      </c>
      <c r="M73" s="76">
        <f>FROND_NERVURE_Geom!$V$15</f>
        <v>12</v>
      </c>
      <c r="N73" s="262">
        <f>FROND_NERVURE_Geom!$W$15</f>
        <v>1</v>
      </c>
      <c r="O73" s="76">
        <f>FROND_NERVURE_Geom!$V$16</f>
        <v>0</v>
      </c>
      <c r="P73" s="262">
        <f>FROND_NERVURE_Geom!$W$16</f>
        <v>0</v>
      </c>
      <c r="Q73" s="76">
        <f>FROND_NERVURE_Geom!$V$17</f>
        <v>0</v>
      </c>
      <c r="R73" s="262">
        <f>FROND_NERVURE_Geom!$W$17</f>
        <v>0</v>
      </c>
      <c r="S73" s="76">
        <f>FROND_NERVURE_Geom!$V$18</f>
        <v>0</v>
      </c>
      <c r="T73" s="262">
        <f>FROND_NERVURE_Geom!$W$18</f>
        <v>0</v>
      </c>
      <c r="U73" s="76">
        <f>FROND_NERVURE_Geom!$V$19</f>
        <v>0</v>
      </c>
      <c r="V73" s="262">
        <f>FROND_NERVURE_Geom!$W$19</f>
        <v>0</v>
      </c>
      <c r="W73" s="76">
        <f>FROND_NERVURE_Geom!$V$20</f>
        <v>0</v>
      </c>
      <c r="X73" s="262">
        <f>FROND_NERVURE_Geom!$W$20</f>
        <v>0</v>
      </c>
      <c r="Y73" s="76">
        <f>FROND_NERVURE_Geom!$V$21</f>
        <v>0</v>
      </c>
      <c r="Z73" s="262">
        <f>FROND_NERVURE_Geom!$W$21</f>
        <v>0</v>
      </c>
      <c r="AA73" s="76">
        <f>FROND_NERVURE_Geom!$V$22</f>
        <v>0</v>
      </c>
      <c r="AB73" s="262">
        <f>FROND_NERVURE_Geom!$W$22</f>
        <v>0</v>
      </c>
      <c r="AC73" s="76">
        <f>FROND_NERVURE_Geom!$V$23</f>
        <v>0</v>
      </c>
      <c r="AD73" s="262">
        <f>FROND_NERVURE_Geom!$W$23</f>
        <v>0</v>
      </c>
      <c r="AE73" s="76">
        <f>FROND_NERVURE_Geom!$V$24</f>
        <v>0</v>
      </c>
      <c r="AF73" s="262">
        <f>FROND_NERVURE_Geom!$W$24</f>
        <v>0</v>
      </c>
      <c r="AG73" s="76">
        <f>FROND_NERVURE_Geom!$V$25</f>
        <v>0</v>
      </c>
      <c r="AH73" s="262">
        <f>FROND_NERVURE_Geom!$W$25</f>
        <v>0</v>
      </c>
      <c r="AI73" s="76">
        <f>FROND_NERVURE_Geom!$V$26</f>
        <v>0</v>
      </c>
      <c r="AJ73" s="262">
        <f>FROND_NERVURE_Geom!$W$26</f>
        <v>0</v>
      </c>
      <c r="AK73" s="76">
        <f>FROND_NERVURE_Geom!$V$27</f>
        <v>0</v>
      </c>
      <c r="AL73" s="262">
        <f>FROND_NERVURE_Geom!$W$27</f>
        <v>0</v>
      </c>
      <c r="AM73" s="76">
        <f>FROND_NERVURE_Geom!$V$28</f>
        <v>0</v>
      </c>
      <c r="AN73" s="262">
        <f>FROND_NERVURE_Geom!$W$28</f>
        <v>0</v>
      </c>
      <c r="AO73" s="76">
        <f>FROND_NERVURE_Geom!$V$29</f>
        <v>0</v>
      </c>
      <c r="AP73" s="262">
        <f>FROND_NERVURE_Geom!$W$29</f>
        <v>0</v>
      </c>
      <c r="AQ73" s="76">
        <f>FROND_NERVURE_Geom!$V$30</f>
        <v>0</v>
      </c>
      <c r="AR73" s="262">
        <f>FROND_NERVURE_Geom!$W$30</f>
        <v>0</v>
      </c>
      <c r="AS73" s="76">
        <f>FROND_NERVURE_Geom!$V$31</f>
        <v>0</v>
      </c>
      <c r="AT73" s="262">
        <f>FROND_NERVURE_Geom!$W$31</f>
        <v>0</v>
      </c>
      <c r="AU73" s="76">
        <f>FROND_NERVURE_Geom!$V$32</f>
        <v>0</v>
      </c>
      <c r="AV73" s="262">
        <f>FROND_NERVURE_Geom!$W$32</f>
        <v>0</v>
      </c>
      <c r="AW73" s="76">
        <f>FROND_NERVURE_Geom!$V$33</f>
        <v>0</v>
      </c>
      <c r="AX73" s="262">
        <f>FROND_NERVURE_Geom!$W$33</f>
        <v>0</v>
      </c>
      <c r="AY73" s="76">
        <f>FROND_NERVURE_Geom!$V$34</f>
        <v>0</v>
      </c>
      <c r="AZ73" s="262">
        <f>FROND_NERVURE_Geom!$W$34</f>
        <v>0</v>
      </c>
      <c r="BA73" s="76">
        <f>FROND_NERVURE_Geom!$V$35</f>
        <v>0</v>
      </c>
      <c r="BB73" s="262">
        <f>FROND_NERVURE_Geom!$W$35</f>
        <v>0</v>
      </c>
      <c r="BC73" s="76">
        <f>FROND_NERVURE_Geom!$V$36</f>
        <v>0</v>
      </c>
      <c r="BD73" s="262">
        <f>FROND_NERVURE_Geom!$W$36</f>
        <v>0</v>
      </c>
      <c r="BE73" s="76">
        <f>FROND_NERVURE_Geom!$V$37</f>
        <v>0</v>
      </c>
      <c r="BF73" s="262">
        <f>FROND_NERVURE_Geom!$W$37</f>
        <v>0</v>
      </c>
      <c r="BG73" s="52" t="s">
        <v>69</v>
      </c>
      <c r="BH73" s="16"/>
    </row>
    <row r="74" spans="1:60" x14ac:dyDescent="0.2">
      <c r="A74" s="20"/>
      <c r="B74" s="11" t="s">
        <v>79</v>
      </c>
      <c r="C74" s="211" t="s">
        <v>128</v>
      </c>
      <c r="D74" s="35" t="s">
        <v>12</v>
      </c>
      <c r="E74" s="9" t="s">
        <v>3</v>
      </c>
      <c r="F74" s="40" t="s">
        <v>6</v>
      </c>
      <c r="G74" s="46">
        <f>FROND_NERVURE_Geom!$Z$9</f>
        <v>1</v>
      </c>
      <c r="H74" s="72">
        <f>FROND_NERVURE_Geom!$Z$10</f>
        <v>6</v>
      </c>
      <c r="I74" s="57">
        <f>FROND_NERVURE_Geom!$Y$13</f>
        <v>0</v>
      </c>
      <c r="J74" s="21">
        <f>FROND_NERVURE_Geom!$Z$13</f>
        <v>0</v>
      </c>
      <c r="K74" s="57">
        <f>FROND_NERVURE_Geom!$Y$14</f>
        <v>20</v>
      </c>
      <c r="L74" s="21">
        <f>FROND_NERVURE_Geom!$Z$14</f>
        <v>5</v>
      </c>
      <c r="M74" s="57">
        <f>FROND_NERVURE_Geom!$Y$15</f>
        <v>40</v>
      </c>
      <c r="N74" s="21">
        <f>FROND_NERVURE_Geom!$Z$15</f>
        <v>8</v>
      </c>
      <c r="O74" s="57">
        <f>FROND_NERVURE_Geom!$Y$16</f>
        <v>60</v>
      </c>
      <c r="P74" s="21">
        <f>FROND_NERVURE_Geom!$Z$16</f>
        <v>12</v>
      </c>
      <c r="Q74" s="57">
        <f>FROND_NERVURE_Geom!$Y$17</f>
        <v>80</v>
      </c>
      <c r="R74" s="21">
        <f>FROND_NERVURE_Geom!$Z$17</f>
        <v>15</v>
      </c>
      <c r="S74" s="57">
        <f>FROND_NERVURE_Geom!$Y$18</f>
        <v>100</v>
      </c>
      <c r="T74" s="21">
        <f>FROND_NERVURE_Geom!$Z$18</f>
        <v>20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1" t="s">
        <v>485</v>
      </c>
      <c r="D75" s="35" t="s">
        <v>12</v>
      </c>
      <c r="E75" s="9" t="s">
        <v>3</v>
      </c>
      <c r="F75" s="40" t="s">
        <v>6</v>
      </c>
      <c r="G75" s="46">
        <f>FROND_NERVURE_Geom!$AB$9</f>
        <v>1</v>
      </c>
      <c r="H75" s="72">
        <f>FROND_NERVURE_Geom!$AB$10</f>
        <v>6</v>
      </c>
      <c r="I75" s="57">
        <f>FROND_NERVURE_Geom!$AA$13</f>
        <v>0</v>
      </c>
      <c r="J75" s="21">
        <f>FROND_NERVURE_Geom!$AB$13</f>
        <v>0</v>
      </c>
      <c r="K75" s="57">
        <f>FROND_NERVURE_Geom!$AA$14</f>
        <v>20</v>
      </c>
      <c r="L75" s="21">
        <f>FROND_NERVURE_Geom!$AB$14</f>
        <v>15</v>
      </c>
      <c r="M75" s="57">
        <f>FROND_NERVURE_Geom!$AA$15</f>
        <v>40</v>
      </c>
      <c r="N75" s="21">
        <f>FROND_NERVURE_Geom!$AB$15</f>
        <v>40</v>
      </c>
      <c r="O75" s="57">
        <f>FROND_NERVURE_Geom!$AA$16</f>
        <v>60</v>
      </c>
      <c r="P75" s="21">
        <f>FROND_NERVURE_Geom!$AB$16</f>
        <v>65</v>
      </c>
      <c r="Q75" s="57">
        <f>FROND_NERVURE_Geom!$AA$17</f>
        <v>80</v>
      </c>
      <c r="R75" s="21">
        <f>FROND_NERVURE_Geom!$AB$17</f>
        <v>85</v>
      </c>
      <c r="S75" s="57">
        <f>FROND_NERVURE_Geom!$AA$18</f>
        <v>100</v>
      </c>
      <c r="T75" s="21">
        <f>FROND_NERVURE_Geom!$AB$18</f>
        <v>110</v>
      </c>
      <c r="U75" s="57">
        <f>FROND_NERVURE_Geom!$AA$19</f>
        <v>0</v>
      </c>
      <c r="V75" s="21" t="str">
        <f>FROND_NERVURE_Geom!$AB$19</f>
        <v>.</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1" t="s">
        <v>723</v>
      </c>
      <c r="D76" s="35" t="s">
        <v>12</v>
      </c>
      <c r="E76" s="9" t="s">
        <v>3</v>
      </c>
      <c r="F76" s="40" t="s">
        <v>6</v>
      </c>
      <c r="G76" s="46">
        <f>FROND_NERVURE_Geom!$AC$9</f>
        <v>1</v>
      </c>
      <c r="H76" s="72">
        <f>FROND_NERVURE_Geom!$AC$10</f>
        <v>6</v>
      </c>
      <c r="I76" s="57">
        <f>FROND_NERVURE_Geom!$AA$13</f>
        <v>0</v>
      </c>
      <c r="J76" s="21">
        <f>FROND_NERVURE_Geom!$AC$13</f>
        <v>0</v>
      </c>
      <c r="K76" s="57">
        <f>FROND_NERVURE_Geom!$AA$14</f>
        <v>20</v>
      </c>
      <c r="L76" s="21">
        <f>FROND_NERVURE_Geom!$AC$14</f>
        <v>1</v>
      </c>
      <c r="M76" s="57">
        <f>FROND_NERVURE_Geom!$AA$15</f>
        <v>40</v>
      </c>
      <c r="N76" s="21">
        <f>FROND_NERVURE_Geom!$AC$15</f>
        <v>3</v>
      </c>
      <c r="O76" s="57">
        <f>FROND_NERVURE_Geom!$AA$16</f>
        <v>60</v>
      </c>
      <c r="P76" s="21">
        <f>FROND_NERVURE_Geom!$AC$16</f>
        <v>4</v>
      </c>
      <c r="Q76" s="57">
        <f>FROND_NERVURE_Geom!$AA$17</f>
        <v>80</v>
      </c>
      <c r="R76" s="21">
        <f>FROND_NERVURE_Geom!$AC$17</f>
        <v>5</v>
      </c>
      <c r="S76" s="57">
        <f>FROND_NERVURE_Geom!$AA$18</f>
        <v>100</v>
      </c>
      <c r="T76" s="21">
        <f>FROND_NERVURE_Geom!$AC$18</f>
        <v>6</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1" t="s">
        <v>129</v>
      </c>
      <c r="D77" s="6" t="s">
        <v>61</v>
      </c>
      <c r="E77" s="2" t="s">
        <v>634</v>
      </c>
      <c r="F77" s="40" t="s">
        <v>7</v>
      </c>
      <c r="G77" s="46">
        <f>FROND_NERVURE_Geom!$AD$9</f>
        <v>0</v>
      </c>
      <c r="H77" s="72">
        <f>FROND_NERVURE_Geom!$AD$10</f>
        <v>1</v>
      </c>
      <c r="I77" s="54">
        <f>FROND_NERVURE_Geom!$AD$10</f>
        <v>1</v>
      </c>
      <c r="J77" s="76">
        <f>FROND_NERVURE_Geom!$AD$13</f>
        <v>45</v>
      </c>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52" t="s">
        <v>69</v>
      </c>
      <c r="BH77" s="3"/>
    </row>
    <row r="78" spans="1:60" x14ac:dyDescent="0.2">
      <c r="A78" s="20"/>
      <c r="B78" s="11" t="s">
        <v>67</v>
      </c>
      <c r="C78" s="211" t="s">
        <v>724</v>
      </c>
      <c r="D78" s="35" t="s">
        <v>12</v>
      </c>
      <c r="E78" s="9" t="s">
        <v>3</v>
      </c>
      <c r="F78" s="40" t="s">
        <v>6</v>
      </c>
      <c r="G78" s="46">
        <f>FROND_NERVURE_Geom!$AG$9</f>
        <v>1</v>
      </c>
      <c r="H78" s="72">
        <f>FROND_NERVURE_Geom!$AG$10</f>
        <v>6</v>
      </c>
      <c r="I78" s="57">
        <f>FROND_NERVURE_Geom!$AF$13</f>
        <v>0</v>
      </c>
      <c r="J78" s="21">
        <f>FROND_NERVURE_Geom!$AG$13</f>
        <v>0</v>
      </c>
      <c r="K78" s="57">
        <f>FROND_NERVURE_Geom!$AF$14</f>
        <v>20</v>
      </c>
      <c r="L78" s="21">
        <f>FROND_NERVURE_Geom!$AG$14</f>
        <v>2</v>
      </c>
      <c r="M78" s="57">
        <f>FROND_NERVURE_Geom!$AF$15</f>
        <v>40</v>
      </c>
      <c r="N78" s="21">
        <f>FROND_NERVURE_Geom!$AG$15</f>
        <v>5</v>
      </c>
      <c r="O78" s="57">
        <f>FROND_NERVURE_Geom!$AF$16</f>
        <v>60</v>
      </c>
      <c r="P78" s="21">
        <f>FROND_NERVURE_Geom!$AG$16</f>
        <v>10</v>
      </c>
      <c r="Q78" s="57">
        <f>FROND_NERVURE_Geom!$AF$17</f>
        <v>80</v>
      </c>
      <c r="R78" s="21">
        <f>FROND_NERVURE_Geom!$AG$17</f>
        <v>15</v>
      </c>
      <c r="S78" s="57">
        <f>FROND_NERVURE_Geom!$AF$18</f>
        <v>100</v>
      </c>
      <c r="T78" s="21">
        <f>FROND_NERVURE_Geom!$AG$18</f>
        <v>30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1" t="s">
        <v>725</v>
      </c>
      <c r="D79" s="35" t="s">
        <v>12</v>
      </c>
      <c r="E79" s="9" t="s">
        <v>3</v>
      </c>
      <c r="F79" s="40" t="s">
        <v>6</v>
      </c>
      <c r="G79" s="46">
        <f>FROND_NERVURE_Geom!$AH$9</f>
        <v>1</v>
      </c>
      <c r="H79" s="72">
        <f>FROND_NERVURE_Geom!$AH$10</f>
        <v>6</v>
      </c>
      <c r="I79" s="57">
        <f>FROND_NERVURE_Geom!$AF$13</f>
        <v>0</v>
      </c>
      <c r="J79" s="21">
        <f>FROND_NERVURE_Geom!$AH$13</f>
        <v>0</v>
      </c>
      <c r="K79" s="57">
        <f>FROND_NERVURE_Geom!$AF$14</f>
        <v>20</v>
      </c>
      <c r="L79" s="21">
        <f>FROND_NERVURE_Geom!$AH$14</f>
        <v>1</v>
      </c>
      <c r="M79" s="57">
        <f>FROND_NERVURE_Geom!$AF$15</f>
        <v>40</v>
      </c>
      <c r="N79" s="21">
        <f>FROND_NERVURE_Geom!$AH$15</f>
        <v>2</v>
      </c>
      <c r="O79" s="57">
        <f>FROND_NERVURE_Geom!$AF$16</f>
        <v>60</v>
      </c>
      <c r="P79" s="21">
        <f>FROND_NERVURE_Geom!$AH$16</f>
        <v>3</v>
      </c>
      <c r="Q79" s="57">
        <f>FROND_NERVURE_Geom!$AF$17</f>
        <v>80</v>
      </c>
      <c r="R79" s="21">
        <f>FROND_NERVURE_Geom!$AH$17</f>
        <v>5</v>
      </c>
      <c r="S79" s="57">
        <f>FROND_NERVURE_Geom!$AF$18</f>
        <v>100</v>
      </c>
      <c r="T79" s="21">
        <f>FROND_NERVURE_Geom!$AH$18</f>
        <v>10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656</v>
      </c>
      <c r="C80" s="211" t="s">
        <v>1005</v>
      </c>
      <c r="D80" s="69" t="s">
        <v>12</v>
      </c>
      <c r="E80" s="2" t="s">
        <v>9</v>
      </c>
      <c r="F80" s="40" t="s">
        <v>304</v>
      </c>
      <c r="G80" s="46">
        <f>FROND_NERVURE_Geom!$AJ$9</f>
        <v>1</v>
      </c>
      <c r="H80" s="72">
        <f>FROND_NERVURE_Geom!$AJ$10</f>
        <v>3</v>
      </c>
      <c r="I80" s="76">
        <f>FROND_NERVURE_Geom!$AI$13</f>
        <v>1</v>
      </c>
      <c r="J80" s="262">
        <f>FROND_NERVURE_Geom!$AJ$13</f>
        <v>0.5</v>
      </c>
      <c r="K80" s="76">
        <f>FROND_NERVURE_Geom!$AI$14</f>
        <v>20</v>
      </c>
      <c r="L80" s="262">
        <f>FROND_NERVURE_Geom!$AJ$14</f>
        <v>0.8</v>
      </c>
      <c r="M80" s="76">
        <f>FROND_NERVURE_Geom!$AI$15</f>
        <v>45</v>
      </c>
      <c r="N80" s="262">
        <f>FROND_NERVURE_Geom!$AJ$15</f>
        <v>1</v>
      </c>
      <c r="O80" s="76">
        <f>FROND_NERVURE_Geom!$AI$16</f>
        <v>0</v>
      </c>
      <c r="P80" s="262">
        <f>FROND_NERVURE_Geom!$AJ$16</f>
        <v>0</v>
      </c>
      <c r="Q80" s="76">
        <f>FROND_NERVURE_Geom!$AI$17</f>
        <v>0</v>
      </c>
      <c r="R80" s="262">
        <f>FROND_NERVURE_Geom!$AJ$17</f>
        <v>0</v>
      </c>
      <c r="S80" s="76">
        <f>FROND_NERVURE_Geom!$AI$18</f>
        <v>0</v>
      </c>
      <c r="T80" s="262">
        <f>FROND_NERVURE_Geom!$AJ$18</f>
        <v>0</v>
      </c>
      <c r="U80" s="76">
        <f>FROND_NERVURE_Geom!$AI$19</f>
        <v>0</v>
      </c>
      <c r="V80" s="262">
        <f>FROND_NERVURE_Geom!$AJ$19</f>
        <v>0</v>
      </c>
      <c r="W80" s="76">
        <f>FROND_NERVURE_Geom!$AI$20</f>
        <v>0</v>
      </c>
      <c r="X80" s="262">
        <f>FROND_NERVURE_Geom!$AJ$20</f>
        <v>0</v>
      </c>
      <c r="Y80" s="76">
        <f>FROND_NERVURE_Geom!$AI$21</f>
        <v>0</v>
      </c>
      <c r="Z80" s="262">
        <f>FROND_NERVURE_Geom!$AJ$21</f>
        <v>0</v>
      </c>
      <c r="AA80" s="76">
        <f>FROND_NERVURE_Geom!$AI$22</f>
        <v>0</v>
      </c>
      <c r="AB80" s="262">
        <f>FROND_NERVURE_Geom!$AJ$22</f>
        <v>0</v>
      </c>
      <c r="AC80" s="76">
        <f>FROND_NERVURE_Geom!$AI$23</f>
        <v>0</v>
      </c>
      <c r="AD80" s="262">
        <f>FROND_NERVURE_Geom!$AJ$23</f>
        <v>0</v>
      </c>
      <c r="AE80" s="76">
        <f>FROND_NERVURE_Geom!$AI$24</f>
        <v>0</v>
      </c>
      <c r="AF80" s="262">
        <f>FROND_NERVURE_Geom!$AJ$24</f>
        <v>0</v>
      </c>
      <c r="AG80" s="76">
        <f>FROND_NERVURE_Geom!$AI$25</f>
        <v>0</v>
      </c>
      <c r="AH80" s="262">
        <f>FROND_NERVURE_Geom!$AJ$25</f>
        <v>0</v>
      </c>
      <c r="AI80" s="76">
        <f>FROND_NERVURE_Geom!$AI$26</f>
        <v>0</v>
      </c>
      <c r="AJ80" s="262">
        <f>FROND_NERVURE_Geom!$AJ$26</f>
        <v>0</v>
      </c>
      <c r="AK80" s="76">
        <f>FROND_NERVURE_Geom!$AI$27</f>
        <v>0</v>
      </c>
      <c r="AL80" s="262">
        <f>FROND_NERVURE_Geom!$AJ$27</f>
        <v>0</v>
      </c>
      <c r="AM80" s="76">
        <f>FROND_NERVURE_Geom!$AI$28</f>
        <v>0</v>
      </c>
      <c r="AN80" s="262">
        <f>FROND_NERVURE_Geom!$AJ$28</f>
        <v>0</v>
      </c>
      <c r="AO80" s="76">
        <f>FROND_NERVURE_Geom!$AI$29</f>
        <v>0</v>
      </c>
      <c r="AP80" s="262">
        <f>FROND_NERVURE_Geom!$AJ$29</f>
        <v>0</v>
      </c>
      <c r="AQ80" s="76">
        <f>FROND_NERVURE_Geom!$AI$30</f>
        <v>0</v>
      </c>
      <c r="AR80" s="262">
        <f>FROND_NERVURE_Geom!$AJ$30</f>
        <v>0</v>
      </c>
      <c r="AS80" s="76">
        <f>FROND_NERVURE_Geom!$AI$31</f>
        <v>0</v>
      </c>
      <c r="AT80" s="262">
        <f>FROND_NERVURE_Geom!$AJ$31</f>
        <v>0</v>
      </c>
      <c r="AU80" s="76">
        <f>FROND_NERVURE_Geom!$AI$32</f>
        <v>0</v>
      </c>
      <c r="AV80" s="262">
        <f>FROND_NERVURE_Geom!$AJ$32</f>
        <v>0</v>
      </c>
      <c r="AW80" s="76">
        <f>FROND_NERVURE_Geom!$AI$33</f>
        <v>0</v>
      </c>
      <c r="AX80" s="262">
        <f>FROND_NERVURE_Geom!$AJ$33</f>
        <v>0</v>
      </c>
      <c r="AY80" s="76">
        <f>FROND_NERVURE_Geom!$AI$34</f>
        <v>0</v>
      </c>
      <c r="AZ80" s="262">
        <f>FROND_NERVURE_Geom!$AJ$34</f>
        <v>0</v>
      </c>
      <c r="BA80" s="76">
        <f>FROND_NERVURE_Geom!$AI$35</f>
        <v>0</v>
      </c>
      <c r="BB80" s="262">
        <f>FROND_NERVURE_Geom!$AJ$35</f>
        <v>0</v>
      </c>
      <c r="BC80" s="76">
        <f>FROND_NERVURE_Geom!$AI$36</f>
        <v>0</v>
      </c>
      <c r="BD80" s="262">
        <f>FROND_NERVURE_Geom!$AJ$36</f>
        <v>0</v>
      </c>
      <c r="BE80" s="76">
        <f>FROND_NERVURE_Geom!$AI$37</f>
        <v>0</v>
      </c>
      <c r="BF80" s="262">
        <f>FROND_NERVURE_Geom!$AI$37</f>
        <v>0</v>
      </c>
      <c r="BG80" s="52" t="s">
        <v>69</v>
      </c>
      <c r="BH80" s="16"/>
    </row>
    <row r="81" spans="1:60" x14ac:dyDescent="0.2">
      <c r="A81" s="20"/>
      <c r="B81" s="11" t="s">
        <v>65</v>
      </c>
      <c r="C81" s="211" t="s">
        <v>726</v>
      </c>
      <c r="D81" s="35" t="s">
        <v>12</v>
      </c>
      <c r="E81" s="9" t="s">
        <v>3</v>
      </c>
      <c r="F81" s="40" t="s">
        <v>6</v>
      </c>
      <c r="G81" s="46">
        <f>FROND_NERVURE_Geom!$AM$9</f>
        <v>1</v>
      </c>
      <c r="H81" s="72">
        <f>FROND_NERVURE_Geom!$AM$10</f>
        <v>6</v>
      </c>
      <c r="I81" s="57">
        <f>FROND_NERVURE_Geom!$AL$13</f>
        <v>0</v>
      </c>
      <c r="J81" s="21">
        <f>FROND_NERVURE_Geom!$AM$13</f>
        <v>0</v>
      </c>
      <c r="K81" s="57">
        <f>FROND_NERVURE_Geom!$AL$14</f>
        <v>20</v>
      </c>
      <c r="L81" s="21">
        <f>FROND_NERVURE_Geom!$AM$14</f>
        <v>3</v>
      </c>
      <c r="M81" s="57">
        <f>FROND_NERVURE_Geom!$AL$15</f>
        <v>40</v>
      </c>
      <c r="N81" s="21">
        <f>FROND_NERVURE_Geom!$AM$15</f>
        <v>5</v>
      </c>
      <c r="O81" s="57">
        <f>FROND_NERVURE_Geom!$AL$16</f>
        <v>60</v>
      </c>
      <c r="P81" s="21">
        <f>FROND_NERVURE_Geom!$AM$16</f>
        <v>8</v>
      </c>
      <c r="Q81" s="57">
        <f>FROND_NERVURE_Geom!$AL$17</f>
        <v>80</v>
      </c>
      <c r="R81" s="21">
        <f>FROND_NERVURE_Geom!$AM$17</f>
        <v>12</v>
      </c>
      <c r="S81" s="57">
        <f>FROND_NERVURE_Geom!$AL$18</f>
        <v>100</v>
      </c>
      <c r="T81" s="21">
        <f>FROND_NERVURE_Geom!$AM$18</f>
        <v>20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1" t="s">
        <v>727</v>
      </c>
      <c r="D82" s="35" t="s">
        <v>12</v>
      </c>
      <c r="E82" s="9" t="s">
        <v>3</v>
      </c>
      <c r="F82" s="40" t="s">
        <v>6</v>
      </c>
      <c r="G82" s="46">
        <f>FROND_NERVURE_Geom!$AN$9</f>
        <v>1</v>
      </c>
      <c r="H82" s="72">
        <f>FROND_NERVURE_Geom!$AN$10</f>
        <v>6</v>
      </c>
      <c r="I82" s="57">
        <f>FROND_NERVURE_Geom!$AL$13</f>
        <v>0</v>
      </c>
      <c r="J82" s="21">
        <f>FROND_NERVURE_Geom!$AN$13</f>
        <v>0</v>
      </c>
      <c r="K82" s="57">
        <f>FROND_NERVURE_Geom!$AL$14</f>
        <v>20</v>
      </c>
      <c r="L82" s="21">
        <f>FROND_NERVURE_Geom!$AN$14</f>
        <v>5</v>
      </c>
      <c r="M82" s="57">
        <f>FROND_NERVURE_Geom!$AL$15</f>
        <v>40</v>
      </c>
      <c r="N82" s="21">
        <f>FROND_NERVURE_Geom!$AN$15</f>
        <v>10</v>
      </c>
      <c r="O82" s="57">
        <f>FROND_NERVURE_Geom!$AL$16</f>
        <v>60</v>
      </c>
      <c r="P82" s="21">
        <f>FROND_NERVURE_Geom!$AN$16</f>
        <v>15</v>
      </c>
      <c r="Q82" s="57">
        <f>FROND_NERVURE_Geom!$AL$17</f>
        <v>80</v>
      </c>
      <c r="R82" s="21">
        <f>FROND_NERVURE_Geom!$AN$17</f>
        <v>20</v>
      </c>
      <c r="S82" s="57">
        <f>FROND_NERVURE_Geom!$AL$18</f>
        <v>100</v>
      </c>
      <c r="T82" s="21">
        <f>FROND_NERVURE_Geom!$AN$18</f>
        <v>30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657</v>
      </c>
      <c r="C83" s="211" t="s">
        <v>1006</v>
      </c>
      <c r="D83" s="69" t="s">
        <v>12</v>
      </c>
      <c r="E83" s="2" t="s">
        <v>9</v>
      </c>
      <c r="F83" s="40" t="s">
        <v>304</v>
      </c>
      <c r="G83" s="46">
        <f>FROND_NERVURE_Geom!$AP$9</f>
        <v>1</v>
      </c>
      <c r="H83" s="72">
        <f>FROND_NERVURE_Geom!$AP$10</f>
        <v>3</v>
      </c>
      <c r="I83" s="76">
        <f>FROND_NERVURE_Geom!$AO$13</f>
        <v>1</v>
      </c>
      <c r="J83" s="262">
        <f>FROND_NERVURE_Geom!$AP$13</f>
        <v>0.5</v>
      </c>
      <c r="K83" s="76">
        <f>FROND_NERVURE_Geom!$AO$14</f>
        <v>20</v>
      </c>
      <c r="L83" s="262">
        <f>FROND_NERVURE_Geom!$AP$14</f>
        <v>0.8</v>
      </c>
      <c r="M83" s="76">
        <f>FROND_NERVURE_Geom!$AO$15</f>
        <v>45</v>
      </c>
      <c r="N83" s="262">
        <f>FROND_NERVURE_Geom!$AP$15</f>
        <v>1</v>
      </c>
      <c r="O83" s="76">
        <f>FROND_NERVURE_Geom!$AO$16</f>
        <v>0</v>
      </c>
      <c r="P83" s="262">
        <f>FROND_NERVURE_Geom!$AP$16</f>
        <v>0</v>
      </c>
      <c r="Q83" s="76">
        <f>FROND_NERVURE_Geom!$AO$17</f>
        <v>0</v>
      </c>
      <c r="R83" s="262">
        <f>FROND_NERVURE_Geom!$AP$17</f>
        <v>0</v>
      </c>
      <c r="S83" s="76">
        <f>FROND_NERVURE_Geom!$AO$18</f>
        <v>0</v>
      </c>
      <c r="T83" s="262">
        <f>FROND_NERVURE_Geom!$AP$18</f>
        <v>0</v>
      </c>
      <c r="U83" s="76">
        <f>FROND_NERVURE_Geom!$AO$19</f>
        <v>0</v>
      </c>
      <c r="V83" s="262">
        <f>FROND_NERVURE_Geom!$AP$19</f>
        <v>0</v>
      </c>
      <c r="W83" s="76">
        <f>FROND_NERVURE_Geom!$AO$20</f>
        <v>0</v>
      </c>
      <c r="X83" s="262">
        <f>FROND_NERVURE_Geom!$AP$20</f>
        <v>0</v>
      </c>
      <c r="Y83" s="76">
        <f>FROND_NERVURE_Geom!$AO$21</f>
        <v>0</v>
      </c>
      <c r="Z83" s="262">
        <f>FROND_NERVURE_Geom!$AP$21</f>
        <v>0</v>
      </c>
      <c r="AA83" s="76">
        <f>FROND_NERVURE_Geom!$AO$22</f>
        <v>0</v>
      </c>
      <c r="AB83" s="262">
        <f>FROND_NERVURE_Geom!$AP$22</f>
        <v>0</v>
      </c>
      <c r="AC83" s="76">
        <f>FROND_NERVURE_Geom!$AO$23</f>
        <v>0</v>
      </c>
      <c r="AD83" s="262">
        <f>FROND_NERVURE_Geom!$AP$23</f>
        <v>0</v>
      </c>
      <c r="AE83" s="76">
        <f>FROND_NERVURE_Geom!$AO$24</f>
        <v>0</v>
      </c>
      <c r="AF83" s="262">
        <f>FROND_NERVURE_Geom!$AP$24</f>
        <v>0</v>
      </c>
      <c r="AG83" s="76">
        <f>FROND_NERVURE_Geom!$AO$25</f>
        <v>0</v>
      </c>
      <c r="AH83" s="262">
        <f>FROND_NERVURE_Geom!$AP$25</f>
        <v>0</v>
      </c>
      <c r="AI83" s="76">
        <f>FROND_NERVURE_Geom!$AO$26</f>
        <v>0</v>
      </c>
      <c r="AJ83" s="262">
        <f>FROND_NERVURE_Geom!$AP$26</f>
        <v>0</v>
      </c>
      <c r="AK83" s="76">
        <f>FROND_NERVURE_Geom!$AO$27</f>
        <v>0</v>
      </c>
      <c r="AL83" s="262">
        <f>FROND_NERVURE_Geom!$AP$27</f>
        <v>0</v>
      </c>
      <c r="AM83" s="76">
        <f>FROND_NERVURE_Geom!$AO$28</f>
        <v>0</v>
      </c>
      <c r="AN83" s="262">
        <f>FROND_NERVURE_Geom!$AP$28</f>
        <v>0</v>
      </c>
      <c r="AO83" s="76">
        <f>FROND_NERVURE_Geom!$AO$29</f>
        <v>0</v>
      </c>
      <c r="AP83" s="262">
        <f>FROND_NERVURE_Geom!$AP$29</f>
        <v>0</v>
      </c>
      <c r="AQ83" s="76">
        <f>FROND_NERVURE_Geom!$AO$30</f>
        <v>0</v>
      </c>
      <c r="AR83" s="262">
        <f>FROND_NERVURE_Geom!$AP$30</f>
        <v>0</v>
      </c>
      <c r="AS83" s="76">
        <f>FROND_NERVURE_Geom!$AO$31</f>
        <v>0</v>
      </c>
      <c r="AT83" s="262">
        <f>FROND_NERVURE_Geom!$AP$31</f>
        <v>0</v>
      </c>
      <c r="AU83" s="76">
        <f>FROND_NERVURE_Geom!$AO$32</f>
        <v>0</v>
      </c>
      <c r="AV83" s="262">
        <f>FROND_NERVURE_Geom!$AP$32</f>
        <v>0</v>
      </c>
      <c r="AW83" s="76">
        <f>FROND_NERVURE_Geom!$AO$33</f>
        <v>0</v>
      </c>
      <c r="AX83" s="262">
        <f>FROND_NERVURE_Geom!$AP$33</f>
        <v>0</v>
      </c>
      <c r="AY83" s="76">
        <f>FROND_NERVURE_Geom!$AO$34</f>
        <v>0</v>
      </c>
      <c r="AZ83" s="262">
        <f>FROND_NERVURE_Geom!$AP$34</f>
        <v>0</v>
      </c>
      <c r="BA83" s="76">
        <f>FROND_NERVURE_Geom!$AO$35</f>
        <v>0</v>
      </c>
      <c r="BB83" s="262">
        <f>FROND_NERVURE_Geom!$AP$35</f>
        <v>0</v>
      </c>
      <c r="BC83" s="76">
        <f>FROND_NERVURE_Geom!$AO$36</f>
        <v>0</v>
      </c>
      <c r="BD83" s="262">
        <f>FROND_NERVURE_Geom!$AP$36</f>
        <v>0</v>
      </c>
      <c r="BE83" s="76">
        <f>FROND_NERVURE_Geom!$AO$37</f>
        <v>0</v>
      </c>
      <c r="BF83" s="262">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634</v>
      </c>
      <c r="F85" s="40" t="s">
        <v>7</v>
      </c>
      <c r="G85" s="46">
        <f>FROND_Prod!$G$9</f>
        <v>0</v>
      </c>
      <c r="H85" s="72">
        <f>FROND_Prod!$G$10</f>
        <v>1</v>
      </c>
      <c r="I85" s="56">
        <f>FROND_Prod!$F$13</f>
        <v>1</v>
      </c>
      <c r="J85" s="88">
        <f>FROND_Prod!$G$13</f>
        <v>400</v>
      </c>
      <c r="K85" s="56">
        <f>FROND_Prod!$F$14</f>
        <v>0</v>
      </c>
      <c r="L85" s="88">
        <f>FROND_Prod!$G$14</f>
        <v>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1</v>
      </c>
      <c r="I86" s="332">
        <f>FROND_NERVURE_Geom!$C$13</f>
        <v>1</v>
      </c>
      <c r="J86" s="21">
        <f>FROND_NERVURE_Geom!$F$13</f>
        <v>6</v>
      </c>
      <c r="K86" s="332">
        <f>FROND_NERVURE_Geom!$C$14</f>
        <v>0</v>
      </c>
      <c r="L86" s="21">
        <f>FROND_NERVURE_Geom!$F$14</f>
        <v>0</v>
      </c>
      <c r="M86" s="332">
        <f>FROND_NERVURE_Geom!$C$15</f>
        <v>0</v>
      </c>
      <c r="N86" s="21">
        <f>FROND_NERVURE_Geom!$F$15</f>
        <v>0</v>
      </c>
      <c r="O86" s="332">
        <f>FROND_NERVURE_Geom!$C$16</f>
        <v>0</v>
      </c>
      <c r="P86" s="21">
        <f>FROND_NERVURE_Geom!$F$16</f>
        <v>0</v>
      </c>
      <c r="Q86" s="332">
        <f>FROND_NERVURE_Geom!$C$17</f>
        <v>0</v>
      </c>
      <c r="R86" s="21">
        <f>FROND_NERVURE_Geom!$F$17</f>
        <v>0</v>
      </c>
      <c r="S86" s="332">
        <f>FROND_NERVURE_Geom!$C$18</f>
        <v>0</v>
      </c>
      <c r="T86" s="21">
        <f>FROND_NERVURE_Geom!$F$18</f>
        <v>0</v>
      </c>
      <c r="U86" s="332">
        <f>FROND_NERVURE_Geom!$C$19</f>
        <v>0</v>
      </c>
      <c r="V86" s="21">
        <f>FROND_NERVURE_Geom!$F$19</f>
        <v>0</v>
      </c>
      <c r="W86" s="332">
        <f>FROND_NERVURE_Geom!$C$20</f>
        <v>0</v>
      </c>
      <c r="X86" s="21">
        <f>FROND_NERVURE_Geom!$F$20</f>
        <v>0</v>
      </c>
      <c r="Y86" s="332">
        <f>FROND_NERVURE_Geom!$C$21</f>
        <v>0</v>
      </c>
      <c r="Z86" s="21">
        <f>FROND_NERVURE_Geom!$F$21</f>
        <v>0</v>
      </c>
      <c r="AA86" s="332">
        <f>FROND_NERVURE_Geom!$C$22</f>
        <v>0</v>
      </c>
      <c r="AB86" s="21">
        <f>FROND_NERVURE_Geom!$F$22</f>
        <v>0</v>
      </c>
      <c r="AC86" s="332">
        <f>FROND_NERVURE_Geom!$C$23</f>
        <v>0</v>
      </c>
      <c r="AD86" s="21">
        <f>FROND_NERVURE_Geom!$F$23</f>
        <v>0</v>
      </c>
      <c r="AE86" s="332">
        <f>FROND_NERVURE_Geom!$C$24</f>
        <v>0</v>
      </c>
      <c r="AF86" s="21">
        <f>FROND_NERVURE_Geom!$F$24</f>
        <v>0</v>
      </c>
      <c r="AG86" s="332">
        <f>FROND_NERVURE_Geom!$C$25</f>
        <v>0</v>
      </c>
      <c r="AH86" s="21">
        <f>FROND_NERVURE_Geom!$F$25</f>
        <v>0</v>
      </c>
      <c r="AI86" s="332">
        <f>FROND_NERVURE_Geom!$C$26</f>
        <v>0</v>
      </c>
      <c r="AJ86" s="21">
        <f>FROND_NERVURE_Geom!$F$26</f>
        <v>0</v>
      </c>
      <c r="AK86" s="332">
        <f>FROND_NERVURE_Geom!$C$27</f>
        <v>0</v>
      </c>
      <c r="AL86" s="21">
        <f>FROND_NERVURE_Geom!$F$27</f>
        <v>0</v>
      </c>
      <c r="AM86" s="332">
        <f>FROND_NERVURE_Geom!$C$28</f>
        <v>0</v>
      </c>
      <c r="AN86" s="21">
        <f>FROND_NERVURE_Geom!$F$28</f>
        <v>0</v>
      </c>
      <c r="AO86" s="332">
        <f>FROND_NERVURE_Geom!$C$29</f>
        <v>0</v>
      </c>
      <c r="AP86" s="21">
        <f>FROND_NERVURE_Geom!$F$29</f>
        <v>0</v>
      </c>
      <c r="AQ86" s="332">
        <f>FROND_NERVURE_Geom!$C$30</f>
        <v>0</v>
      </c>
      <c r="AR86" s="21">
        <f>FROND_NERVURE_Geom!$F$30</f>
        <v>0</v>
      </c>
      <c r="AS86" s="332">
        <f>FROND_NERVURE_Geom!$C$31</f>
        <v>0</v>
      </c>
      <c r="AT86" s="21">
        <f>FROND_NERVURE_Geom!$F$31</f>
        <v>0</v>
      </c>
      <c r="AU86" s="332">
        <f>FROND_NERVURE_Geom!$C$32</f>
        <v>0</v>
      </c>
      <c r="AV86" s="21">
        <f>FROND_NERVURE_Geom!$F$32</f>
        <v>0</v>
      </c>
      <c r="AW86" s="332">
        <f>FROND_NERVURE_Geom!$C$33</f>
        <v>0</v>
      </c>
      <c r="AX86" s="21">
        <f>FROND_NERVURE_Geom!$F$33</f>
        <v>0</v>
      </c>
      <c r="AY86" s="332">
        <f>FROND_NERVURE_Geom!$C$34</f>
        <v>0</v>
      </c>
      <c r="AZ86" s="21">
        <f>FROND_NERVURE_Geom!$F$34</f>
        <v>0</v>
      </c>
      <c r="BA86" s="332">
        <f>FROND_NERVURE_Geom!$C$35</f>
        <v>0</v>
      </c>
      <c r="BB86" s="21">
        <f>FROND_NERVURE_Geom!$F$35</f>
        <v>0</v>
      </c>
      <c r="BC86" s="332">
        <f>FROND_NERVURE_Geom!$C$36</f>
        <v>0</v>
      </c>
      <c r="BD86" s="21">
        <f>FROND_NERVURE_Geom!$F$36</f>
        <v>0</v>
      </c>
      <c r="BE86" s="332">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1</v>
      </c>
      <c r="I87" s="332">
        <f>FROND_NERVURE_Geom!$C$13</f>
        <v>1</v>
      </c>
      <c r="J87" s="21">
        <f>FROND_NERVURE_Geom!$G$13</f>
        <v>3</v>
      </c>
      <c r="K87" s="332">
        <f>FROND_NERVURE_Geom!$C$14</f>
        <v>0</v>
      </c>
      <c r="L87" s="21">
        <f>FROND_NERVURE_Geom!$G$14</f>
        <v>0</v>
      </c>
      <c r="M87" s="332">
        <f>FROND_NERVURE_Geom!$C$15</f>
        <v>0</v>
      </c>
      <c r="N87" s="21">
        <f>FROND_NERVURE_Geom!$G$15</f>
        <v>0</v>
      </c>
      <c r="O87" s="332">
        <f>FROND_NERVURE_Geom!$C$16</f>
        <v>0</v>
      </c>
      <c r="P87" s="21">
        <f>FROND_NERVURE_Geom!$G$16</f>
        <v>0</v>
      </c>
      <c r="Q87" s="332">
        <f>FROND_NERVURE_Geom!$C$17</f>
        <v>0</v>
      </c>
      <c r="R87" s="21">
        <f>FROND_NERVURE_Geom!$G$17</f>
        <v>0</v>
      </c>
      <c r="S87" s="332">
        <f>FROND_NERVURE_Geom!$C$18</f>
        <v>0</v>
      </c>
      <c r="T87" s="21">
        <f>FROND_NERVURE_Geom!$G$18</f>
        <v>0</v>
      </c>
      <c r="U87" s="332">
        <f>FROND_NERVURE_Geom!$C$19</f>
        <v>0</v>
      </c>
      <c r="V87" s="21">
        <f>FROND_NERVURE_Geom!$G$19</f>
        <v>0</v>
      </c>
      <c r="W87" s="332">
        <f>FROND_NERVURE_Geom!$C$20</f>
        <v>0</v>
      </c>
      <c r="X87" s="21">
        <f>FROND_NERVURE_Geom!$G$20</f>
        <v>0</v>
      </c>
      <c r="Y87" s="332">
        <f>FROND_NERVURE_Geom!$C$21</f>
        <v>0</v>
      </c>
      <c r="Z87" s="21">
        <f>FROND_NERVURE_Geom!$G$21</f>
        <v>0</v>
      </c>
      <c r="AA87" s="332">
        <f>FROND_NERVURE_Geom!$C$22</f>
        <v>0</v>
      </c>
      <c r="AB87" s="21">
        <f>FROND_NERVURE_Geom!$G$22</f>
        <v>0</v>
      </c>
      <c r="AC87" s="332">
        <f>FROND_NERVURE_Geom!$C$23</f>
        <v>0</v>
      </c>
      <c r="AD87" s="21">
        <f>FROND_NERVURE_Geom!$G$23</f>
        <v>0</v>
      </c>
      <c r="AE87" s="332">
        <f>FROND_NERVURE_Geom!$C$24</f>
        <v>0</v>
      </c>
      <c r="AF87" s="21">
        <f>FROND_NERVURE_Geom!$G$24</f>
        <v>0</v>
      </c>
      <c r="AG87" s="332">
        <f>FROND_NERVURE_Geom!$C$25</f>
        <v>0</v>
      </c>
      <c r="AH87" s="21">
        <f>FROND_NERVURE_Geom!$G$25</f>
        <v>0</v>
      </c>
      <c r="AI87" s="332">
        <f>FROND_NERVURE_Geom!$C$26</f>
        <v>0</v>
      </c>
      <c r="AJ87" s="21">
        <f>FROND_NERVURE_Geom!$G$26</f>
        <v>0</v>
      </c>
      <c r="AK87" s="332">
        <f>FROND_NERVURE_Geom!$C$27</f>
        <v>0</v>
      </c>
      <c r="AL87" s="21">
        <f>FROND_NERVURE_Geom!$G$27</f>
        <v>0</v>
      </c>
      <c r="AM87" s="332">
        <f>FROND_NERVURE_Geom!$C$28</f>
        <v>0</v>
      </c>
      <c r="AN87" s="21">
        <f>FROND_NERVURE_Geom!$G$28</f>
        <v>0</v>
      </c>
      <c r="AO87" s="332">
        <f>FROND_NERVURE_Geom!$C$29</f>
        <v>0</v>
      </c>
      <c r="AP87" s="21">
        <f>FROND_NERVURE_Geom!$G$29</f>
        <v>0</v>
      </c>
      <c r="AQ87" s="332">
        <f>FROND_NERVURE_Geom!$C$30</f>
        <v>0</v>
      </c>
      <c r="AR87" s="21">
        <f>FROND_NERVURE_Geom!$G$30</f>
        <v>0</v>
      </c>
      <c r="AS87" s="332">
        <f>FROND_NERVURE_Geom!$C$31</f>
        <v>0</v>
      </c>
      <c r="AT87" s="21">
        <f>FROND_NERVURE_Geom!$G$31</f>
        <v>0</v>
      </c>
      <c r="AU87" s="332">
        <f>FROND_NERVURE_Geom!$C$32</f>
        <v>0</v>
      </c>
      <c r="AV87" s="21">
        <f>FROND_NERVURE_Geom!$G$32</f>
        <v>0</v>
      </c>
      <c r="AW87" s="332">
        <f>FROND_NERVURE_Geom!$C$33</f>
        <v>0</v>
      </c>
      <c r="AX87" s="21">
        <f>FROND_NERVURE_Geom!$G$33</f>
        <v>0</v>
      </c>
      <c r="AY87" s="332">
        <f>FROND_NERVURE_Geom!$C$34</f>
        <v>0</v>
      </c>
      <c r="AZ87" s="21">
        <f>FROND_NERVURE_Geom!$G$34</f>
        <v>0</v>
      </c>
      <c r="BA87" s="332">
        <f>FROND_NERVURE_Geom!$C$35</f>
        <v>0</v>
      </c>
      <c r="BB87" s="21">
        <f>FROND_NERVURE_Geom!$G$35</f>
        <v>0</v>
      </c>
      <c r="BC87" s="332">
        <f>FROND_NERVURE_Geom!$C$36</f>
        <v>0</v>
      </c>
      <c r="BD87" s="21">
        <f>FROND_NERVURE_Geom!$G$36</f>
        <v>0</v>
      </c>
      <c r="BE87" s="332">
        <f>FROND_NERVURE_Geom!$C$37</f>
        <v>0</v>
      </c>
      <c r="BF87" s="21">
        <f>FROND_NERVURE_Geom!$G$37</f>
        <v>0</v>
      </c>
      <c r="BG87" s="52" t="s">
        <v>69</v>
      </c>
      <c r="BH87" s="16"/>
    </row>
    <row r="88" spans="1:60" s="65" customFormat="1" ht="18.75" x14ac:dyDescent="0.25">
      <c r="A88" s="21" t="s">
        <v>69</v>
      </c>
      <c r="B88" s="61"/>
      <c r="C88" s="62" t="s">
        <v>658</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804</v>
      </c>
      <c r="C89" s="211" t="s">
        <v>999</v>
      </c>
      <c r="D89" s="7" t="s">
        <v>12</v>
      </c>
      <c r="E89" s="9" t="s">
        <v>4</v>
      </c>
      <c r="F89" s="40" t="s">
        <v>11</v>
      </c>
      <c r="G89" s="46">
        <f>PINNAE_Prod!$D$9</f>
        <v>1</v>
      </c>
      <c r="H89" s="72">
        <f>PINNAE_Prod!$D$10</f>
        <v>1</v>
      </c>
      <c r="I89" s="56">
        <f>PINNAE_Prod!$C$13</f>
        <v>1</v>
      </c>
      <c r="J89" s="21">
        <f>PINNAE_Prod!$D$13</f>
        <v>98</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838</v>
      </c>
      <c r="C90" s="211" t="s">
        <v>993</v>
      </c>
      <c r="D90" s="7" t="s">
        <v>12</v>
      </c>
      <c r="E90" s="9" t="s">
        <v>4</v>
      </c>
      <c r="F90" s="40" t="s">
        <v>11</v>
      </c>
      <c r="G90" s="46">
        <f>PINNAE_Prod!$E$9</f>
        <v>1</v>
      </c>
      <c r="H90" s="72">
        <f>PINNAE_Prod!$E$10</f>
        <v>1</v>
      </c>
      <c r="I90" s="56">
        <f>PINNAE_Prod!$C$13</f>
        <v>1</v>
      </c>
      <c r="J90" s="21">
        <f>PINNAE_Prod!$E$13</f>
        <v>0</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859</v>
      </c>
      <c r="C91" s="211" t="s">
        <v>994</v>
      </c>
      <c r="D91" s="69" t="s">
        <v>12</v>
      </c>
      <c r="E91" s="9" t="s">
        <v>5</v>
      </c>
      <c r="F91" s="40" t="s">
        <v>7</v>
      </c>
      <c r="G91" s="46">
        <f>PINNAE_Prod!$G$9</f>
        <v>1</v>
      </c>
      <c r="H91" s="72">
        <f>PINNAE_Prod!$G$10</f>
        <v>2</v>
      </c>
      <c r="I91" s="76">
        <f>PINNAE_Prod!$F$13</f>
        <v>1</v>
      </c>
      <c r="J91" s="262">
        <f>PINNAE_Prod!$G$13</f>
        <v>0.4</v>
      </c>
      <c r="K91" s="76">
        <f>PINNAE_Prod!$F$14</f>
        <v>10</v>
      </c>
      <c r="L91" s="262">
        <f>PINNAE_Prod!$G$14</f>
        <v>1</v>
      </c>
      <c r="M91" s="76">
        <f>PINNAE_Prod!$F$15</f>
        <v>0</v>
      </c>
      <c r="N91" s="262">
        <f>PINNAE_Prod!$G$15</f>
        <v>0</v>
      </c>
      <c r="O91" s="76">
        <f>PINNAE_Prod!$F$16</f>
        <v>0</v>
      </c>
      <c r="P91" s="262">
        <f>PINNAE_Prod!$G$16</f>
        <v>0</v>
      </c>
      <c r="Q91" s="76">
        <f>PINNAE_Prod!$F$17</f>
        <v>0</v>
      </c>
      <c r="R91" s="262">
        <f>PINNAE_Prod!$G$17</f>
        <v>0</v>
      </c>
      <c r="S91" s="76">
        <f>PINNAE_Prod!$F$18</f>
        <v>0</v>
      </c>
      <c r="T91" s="262">
        <f>PINNAE_Prod!$G$18</f>
        <v>0</v>
      </c>
      <c r="U91" s="76">
        <f>PINNAE_Prod!$F$19</f>
        <v>0</v>
      </c>
      <c r="V91" s="262">
        <f>PINNAE_Prod!$G$19</f>
        <v>0</v>
      </c>
      <c r="W91" s="76">
        <f>PINNAE_Prod!$F$20</f>
        <v>0</v>
      </c>
      <c r="X91" s="262">
        <f>PINNAE_Prod!$G$20</f>
        <v>0</v>
      </c>
      <c r="Y91" s="76">
        <f>PINNAE_Prod!$F$21</f>
        <v>0</v>
      </c>
      <c r="Z91" s="262">
        <f>PINNAE_Prod!$G$21</f>
        <v>0</v>
      </c>
      <c r="AA91" s="76">
        <f>PINNAE_Prod!$F$22</f>
        <v>0</v>
      </c>
      <c r="AB91" s="262">
        <f>PINNAE_Prod!$G$22</f>
        <v>0</v>
      </c>
      <c r="AC91" s="76">
        <f>PINNAE_Prod!$F$23</f>
        <v>0</v>
      </c>
      <c r="AD91" s="262">
        <f>PINNAE_Prod!$G$23</f>
        <v>0</v>
      </c>
      <c r="AE91" s="76">
        <f>PINNAE_Prod!$F$24</f>
        <v>0</v>
      </c>
      <c r="AF91" s="262">
        <f>PINNAE_Prod!$G$24</f>
        <v>0</v>
      </c>
      <c r="AG91" s="76">
        <f>PINNAE_Prod!$F$25</f>
        <v>0</v>
      </c>
      <c r="AH91" s="262">
        <f>PINNAE_Prod!$G$25</f>
        <v>0</v>
      </c>
      <c r="AI91" s="76">
        <f>PINNAE_Prod!$F$26</f>
        <v>0</v>
      </c>
      <c r="AJ91" s="262">
        <f>PINNAE_Prod!$G$26</f>
        <v>0</v>
      </c>
      <c r="AK91" s="76">
        <f>PINNAE_Prod!$F$27</f>
        <v>0</v>
      </c>
      <c r="AL91" s="262">
        <f>PINNAE_Prod!$G$27</f>
        <v>0</v>
      </c>
      <c r="AM91" s="76">
        <f>PINNAE_Prod!$F$28</f>
        <v>0</v>
      </c>
      <c r="AN91" s="262">
        <f>PINNAE_Prod!$G$28</f>
        <v>0</v>
      </c>
      <c r="AO91" s="76">
        <f>PINNAE_Prod!$F$29</f>
        <v>0</v>
      </c>
      <c r="AP91" s="262">
        <f>PINNAE_Prod!$G$29</f>
        <v>0</v>
      </c>
      <c r="AQ91" s="76">
        <f>PINNAE_Prod!$F$30</f>
        <v>0</v>
      </c>
      <c r="AR91" s="262">
        <f>PINNAE_Prod!$G$30</f>
        <v>0</v>
      </c>
      <c r="AS91" s="76">
        <f>PINNAE_Prod!$F$31</f>
        <v>0</v>
      </c>
      <c r="AT91" s="262">
        <f>PINNAE_Prod!$G$31</f>
        <v>0</v>
      </c>
      <c r="AU91" s="76">
        <f>PINNAE_Prod!$F$32</f>
        <v>0</v>
      </c>
      <c r="AV91" s="262">
        <f>PINNAE_Prod!$G$32</f>
        <v>0</v>
      </c>
      <c r="AW91" s="76">
        <f>PINNAE_Prod!$F$33</f>
        <v>0</v>
      </c>
      <c r="AX91" s="262">
        <f>PINNAE_Prod!$G$33</f>
        <v>0</v>
      </c>
      <c r="AY91" s="76">
        <f>PINNAE_Prod!$F$34</f>
        <v>0</v>
      </c>
      <c r="AZ91" s="262">
        <f>PINNAE_Prod!$G$34</f>
        <v>0</v>
      </c>
      <c r="BA91" s="76">
        <f>PINNAE_Prod!$F$35</f>
        <v>0</v>
      </c>
      <c r="BB91" s="262">
        <f>PINNAE_Prod!$G$35</f>
        <v>0</v>
      </c>
      <c r="BC91" s="76">
        <f>PINNAE_Prod!$F$36</f>
        <v>0</v>
      </c>
      <c r="BD91" s="262">
        <f>PINNAE_Prod!$G$36</f>
        <v>0</v>
      </c>
      <c r="BE91" s="76">
        <f>PINNAE_Prod!$F$37</f>
        <v>0</v>
      </c>
      <c r="BF91" s="21">
        <f>PINNAE_Prod!$G$37</f>
        <v>0</v>
      </c>
      <c r="BG91" s="52" t="s">
        <v>69</v>
      </c>
      <c r="BH91" s="16"/>
    </row>
    <row r="92" spans="1:60" x14ac:dyDescent="0.2">
      <c r="A92" s="20"/>
      <c r="B92" s="11" t="s">
        <v>805</v>
      </c>
      <c r="C92" s="211" t="s">
        <v>995</v>
      </c>
      <c r="D92" s="7" t="s">
        <v>12</v>
      </c>
      <c r="E92" s="9" t="s">
        <v>4</v>
      </c>
      <c r="F92" s="40" t="s">
        <v>11</v>
      </c>
      <c r="G92" s="46">
        <f>PINNAE_Prod!$I$9</f>
        <v>0</v>
      </c>
      <c r="H92" s="72">
        <f>PINNAE_Prod!$I$10</f>
        <v>1</v>
      </c>
      <c r="I92" s="56">
        <f>PINNAE_Prod!$C$13</f>
        <v>1</v>
      </c>
      <c r="J92" s="28">
        <f>PINNAE_Prod!$I$13</f>
        <v>0</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806</v>
      </c>
      <c r="C93" s="211" t="s">
        <v>996</v>
      </c>
      <c r="D93" s="7" t="s">
        <v>12</v>
      </c>
      <c r="E93" s="9" t="s">
        <v>4</v>
      </c>
      <c r="F93" s="40" t="s">
        <v>11</v>
      </c>
      <c r="G93" s="46">
        <f>PINNAE_Prod!$J$9</f>
        <v>0</v>
      </c>
      <c r="H93" s="72">
        <f>PINNAE_Prod!$J$10</f>
        <v>1</v>
      </c>
      <c r="I93" s="56">
        <f>PINNAE_Prod!$C$13</f>
        <v>1</v>
      </c>
      <c r="J93" s="28">
        <f>PINNAE_Prod!$J$13</f>
        <v>0</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821</v>
      </c>
      <c r="C94" s="211" t="s">
        <v>997</v>
      </c>
      <c r="D94" s="69" t="s">
        <v>12</v>
      </c>
      <c r="E94" s="9" t="s">
        <v>5</v>
      </c>
      <c r="F94" s="40" t="s">
        <v>7</v>
      </c>
      <c r="G94" s="46">
        <f>PINNAE_Prod!$L$9</f>
        <v>1</v>
      </c>
      <c r="H94" s="72">
        <f>PINNAE_Prod!$L$10</f>
        <v>1</v>
      </c>
      <c r="I94" s="76">
        <f>PINNAE_Prod!$K$13</f>
        <v>1</v>
      </c>
      <c r="J94" s="262">
        <f>PINNAE_Prod!$L$13</f>
        <v>0</v>
      </c>
      <c r="K94" s="76">
        <f>PINNAE_Prod!$K$14</f>
        <v>0</v>
      </c>
      <c r="L94" s="262">
        <f>PINNAE_Prod!$L$14</f>
        <v>0</v>
      </c>
      <c r="M94" s="76">
        <f>PINNAE_Prod!$K$15</f>
        <v>0</v>
      </c>
      <c r="N94" s="262">
        <f>PINNAE_Prod!$L$15</f>
        <v>0</v>
      </c>
      <c r="O94" s="76">
        <f>PINNAE_Prod!$K$16</f>
        <v>0</v>
      </c>
      <c r="P94" s="262">
        <f>PINNAE_Prod!$L$16</f>
        <v>0</v>
      </c>
      <c r="Q94" s="76">
        <f>PINNAE_Prod!$K$17</f>
        <v>0</v>
      </c>
      <c r="R94" s="262">
        <f>PINNAE_Prod!$L$17</f>
        <v>0</v>
      </c>
      <c r="S94" s="76">
        <f>PINNAE_Prod!$K$18</f>
        <v>0</v>
      </c>
      <c r="T94" s="262">
        <f>PINNAE_Prod!$L$18</f>
        <v>0</v>
      </c>
      <c r="U94" s="76">
        <f>PINNAE_Prod!$K$19</f>
        <v>0</v>
      </c>
      <c r="V94" s="262">
        <f>PINNAE_Prod!$L$19</f>
        <v>0</v>
      </c>
      <c r="W94" s="76">
        <f>PINNAE_Prod!$K$20</f>
        <v>0</v>
      </c>
      <c r="X94" s="262">
        <f>PINNAE_Prod!$L$20</f>
        <v>0</v>
      </c>
      <c r="Y94" s="76">
        <f>PINNAE_Prod!$K$21</f>
        <v>0</v>
      </c>
      <c r="Z94" s="262">
        <f>PINNAE_Prod!$L$21</f>
        <v>0</v>
      </c>
      <c r="AA94" s="76">
        <f>PINNAE_Prod!$K$22</f>
        <v>0</v>
      </c>
      <c r="AB94" s="262">
        <f>PINNAE_Prod!$L$22</f>
        <v>0</v>
      </c>
      <c r="AC94" s="76">
        <f>PINNAE_Prod!$K$23</f>
        <v>0</v>
      </c>
      <c r="AD94" s="262">
        <f>PINNAE_Prod!$L$23</f>
        <v>0</v>
      </c>
      <c r="AE94" s="76">
        <f>PINNAE_Prod!$K$24</f>
        <v>0</v>
      </c>
      <c r="AF94" s="262">
        <f>PINNAE_Prod!$L$24</f>
        <v>0</v>
      </c>
      <c r="AG94" s="76">
        <f>PINNAE_Prod!$K$25</f>
        <v>0</v>
      </c>
      <c r="AH94" s="262">
        <f>PINNAE_Prod!$L$25</f>
        <v>0</v>
      </c>
      <c r="AI94" s="76">
        <f>PINNAE_Prod!$K$26</f>
        <v>0</v>
      </c>
      <c r="AJ94" s="262">
        <f>PINNAE_Prod!$L$26</f>
        <v>0</v>
      </c>
      <c r="AK94" s="76">
        <f>PINNAE_Prod!$K$27</f>
        <v>0</v>
      </c>
      <c r="AL94" s="262">
        <f>PINNAE_Prod!$L$27</f>
        <v>0</v>
      </c>
      <c r="AM94" s="76">
        <f>PINNAE_Prod!$K$28</f>
        <v>0</v>
      </c>
      <c r="AN94" s="262">
        <f>PINNAE_Prod!$L$28</f>
        <v>0</v>
      </c>
      <c r="AO94" s="76">
        <f>PINNAE_Prod!$K$29</f>
        <v>0</v>
      </c>
      <c r="AP94" s="262">
        <f>PINNAE_Prod!$L$29</f>
        <v>0</v>
      </c>
      <c r="AQ94" s="76">
        <f>PINNAE_Prod!$K$30</f>
        <v>0</v>
      </c>
      <c r="AR94" s="262">
        <f>PINNAE_Prod!$L$30</f>
        <v>0</v>
      </c>
      <c r="AS94" s="76">
        <f>PINNAE_Prod!$K$31</f>
        <v>0</v>
      </c>
      <c r="AT94" s="262">
        <f>PINNAE_Prod!$L$31</f>
        <v>0</v>
      </c>
      <c r="AU94" s="76">
        <f>PINNAE_Prod!$K$32</f>
        <v>0</v>
      </c>
      <c r="AV94" s="262">
        <f>PINNAE_Prod!$L$32</f>
        <v>0</v>
      </c>
      <c r="AW94" s="76">
        <f>PINNAE_Prod!$K$33</f>
        <v>0</v>
      </c>
      <c r="AX94" s="262">
        <f>PINNAE_Prod!$L$33</f>
        <v>0</v>
      </c>
      <c r="AY94" s="76">
        <f>PINNAE_Prod!$K$34</f>
        <v>0</v>
      </c>
      <c r="AZ94" s="262">
        <f>PINNAE_Prod!$L$34</f>
        <v>0</v>
      </c>
      <c r="BA94" s="76">
        <f>PINNAE_Prod!$K$35</f>
        <v>0</v>
      </c>
      <c r="BB94" s="262">
        <f>PINNAE_Prod!$L$35</f>
        <v>0</v>
      </c>
      <c r="BC94" s="76">
        <f>PINNAE_Prod!$K$36</f>
        <v>0</v>
      </c>
      <c r="BD94" s="262">
        <f>PINNAE_Prod!$L$36</f>
        <v>0</v>
      </c>
      <c r="BE94" s="76">
        <f>PINNAE_Prod!$K$37</f>
        <v>0</v>
      </c>
      <c r="BF94" s="21">
        <f>PINNAE_Prod!$L$37</f>
        <v>0</v>
      </c>
      <c r="BG94" s="52" t="s">
        <v>69</v>
      </c>
      <c r="BH94" s="16"/>
    </row>
    <row r="95" spans="1:60" x14ac:dyDescent="0.2">
      <c r="A95" s="20"/>
      <c r="B95" s="11" t="s">
        <v>807</v>
      </c>
      <c r="C95" s="211" t="s">
        <v>998</v>
      </c>
      <c r="D95" s="7" t="s">
        <v>12</v>
      </c>
      <c r="E95" s="9" t="s">
        <v>4</v>
      </c>
      <c r="F95" s="40" t="s">
        <v>11</v>
      </c>
      <c r="G95" s="46">
        <f>PINNAE_Prod!$N$9</f>
        <v>0</v>
      </c>
      <c r="H95" s="72">
        <f>PINNAE_Prod!$N$10</f>
        <v>1</v>
      </c>
      <c r="I95" s="56">
        <f>PINNAE_Prod!$C$13</f>
        <v>1</v>
      </c>
      <c r="J95" s="28">
        <f>PINNAE_Prod!$N$13</f>
        <v>2</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808</v>
      </c>
      <c r="C96" s="211" t="s">
        <v>1000</v>
      </c>
      <c r="D96" s="7" t="s">
        <v>12</v>
      </c>
      <c r="E96" s="9" t="s">
        <v>4</v>
      </c>
      <c r="F96" s="40" t="s">
        <v>11</v>
      </c>
      <c r="G96" s="46">
        <f>PINNAE_Prod!$O$9</f>
        <v>0</v>
      </c>
      <c r="H96" s="72">
        <f>PINNAE_Prod!$O$10</f>
        <v>1</v>
      </c>
      <c r="I96" s="56">
        <f>PINNAE_Prod!$C$13</f>
        <v>1</v>
      </c>
      <c r="J96" s="28">
        <f>PINNAE_Prod!$O$13</f>
        <v>0</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822</v>
      </c>
      <c r="C97" s="211" t="s">
        <v>1001</v>
      </c>
      <c r="D97" s="69" t="s">
        <v>12</v>
      </c>
      <c r="E97" s="9" t="s">
        <v>5</v>
      </c>
      <c r="F97" s="40" t="s">
        <v>7</v>
      </c>
      <c r="G97" s="46">
        <f>PINNAE_Prod!$Q$9</f>
        <v>1</v>
      </c>
      <c r="H97" s="72">
        <f>PINNAE_Prod!$Q$10</f>
        <v>2</v>
      </c>
      <c r="I97" s="76">
        <f>PINNAE_Prod!$P$13</f>
        <v>1</v>
      </c>
      <c r="J97" s="262">
        <f>PINNAE_Prod!$Q$13</f>
        <v>0.4</v>
      </c>
      <c r="K97" s="76">
        <f>PINNAE_Prod!$P$14</f>
        <v>10</v>
      </c>
      <c r="L97" s="262">
        <f>PINNAE_Prod!$Q$14</f>
        <v>1</v>
      </c>
      <c r="M97" s="76">
        <f>PINNAE_Prod!$P$15</f>
        <v>0</v>
      </c>
      <c r="N97" s="262">
        <f>PINNAE_Prod!$Q$15</f>
        <v>0</v>
      </c>
      <c r="O97" s="76">
        <f>PINNAE_Prod!$P$16</f>
        <v>0</v>
      </c>
      <c r="P97" s="262">
        <f>PINNAE_Prod!$Q$16</f>
        <v>0</v>
      </c>
      <c r="Q97" s="76">
        <f>PINNAE_Prod!$P$17</f>
        <v>0</v>
      </c>
      <c r="R97" s="262">
        <f>PINNAE_Prod!$Q$17</f>
        <v>0</v>
      </c>
      <c r="S97" s="76">
        <f>PINNAE_Prod!$P$18</f>
        <v>0</v>
      </c>
      <c r="T97" s="262">
        <f>PINNAE_Prod!$Q$18</f>
        <v>0</v>
      </c>
      <c r="U97" s="76">
        <f>PINNAE_Prod!$P$19</f>
        <v>0</v>
      </c>
      <c r="V97" s="262">
        <f>PINNAE_Prod!$Q$19</f>
        <v>0</v>
      </c>
      <c r="W97" s="76">
        <f>PINNAE_Prod!$P$20</f>
        <v>0</v>
      </c>
      <c r="X97" s="262">
        <f>PINNAE_Prod!$Q$20</f>
        <v>0</v>
      </c>
      <c r="Y97" s="76">
        <f>PINNAE_Prod!$P$21</f>
        <v>0</v>
      </c>
      <c r="Z97" s="262">
        <f>PINNAE_Prod!$Q$21</f>
        <v>0</v>
      </c>
      <c r="AA97" s="76">
        <f>PINNAE_Prod!$P$22</f>
        <v>0</v>
      </c>
      <c r="AB97" s="262">
        <f>PINNAE_Prod!$Q$22</f>
        <v>0</v>
      </c>
      <c r="AC97" s="76">
        <f>PINNAE_Prod!$P$23</f>
        <v>0</v>
      </c>
      <c r="AD97" s="262">
        <f>PINNAE_Prod!$Q$23</f>
        <v>0</v>
      </c>
      <c r="AE97" s="76">
        <f>PINNAE_Prod!$P$24</f>
        <v>0</v>
      </c>
      <c r="AF97" s="262">
        <f>PINNAE_Prod!$Q$24</f>
        <v>0</v>
      </c>
      <c r="AG97" s="76">
        <f>PINNAE_Prod!$P$25</f>
        <v>0</v>
      </c>
      <c r="AH97" s="262">
        <f>PINNAE_Prod!$Q$25</f>
        <v>0</v>
      </c>
      <c r="AI97" s="76">
        <f>PINNAE_Prod!$P$26</f>
        <v>0</v>
      </c>
      <c r="AJ97" s="262">
        <f>PINNAE_Prod!$Q$26</f>
        <v>0</v>
      </c>
      <c r="AK97" s="76">
        <f>PINNAE_Prod!$P$27</f>
        <v>0</v>
      </c>
      <c r="AL97" s="262">
        <f>PINNAE_Prod!$Q$27</f>
        <v>0</v>
      </c>
      <c r="AM97" s="76">
        <f>PINNAE_Prod!$P$28</f>
        <v>0</v>
      </c>
      <c r="AN97" s="262">
        <f>PINNAE_Prod!$Q$28</f>
        <v>0</v>
      </c>
      <c r="AO97" s="76">
        <f>PINNAE_Prod!$P$29</f>
        <v>0</v>
      </c>
      <c r="AP97" s="262">
        <f>PINNAE_Prod!$Q$29</f>
        <v>0</v>
      </c>
      <c r="AQ97" s="76">
        <f>PINNAE_Prod!$P$30</f>
        <v>0</v>
      </c>
      <c r="AR97" s="262">
        <f>PINNAE_Prod!$Q$30</f>
        <v>0</v>
      </c>
      <c r="AS97" s="76">
        <f>PINNAE_Prod!$P$31</f>
        <v>0</v>
      </c>
      <c r="AT97" s="262">
        <f>PINNAE_Prod!$Q$31</f>
        <v>0</v>
      </c>
      <c r="AU97" s="76">
        <f>PINNAE_Prod!$P$32</f>
        <v>0</v>
      </c>
      <c r="AV97" s="262">
        <f>PINNAE_Prod!$Q$32</f>
        <v>0</v>
      </c>
      <c r="AW97" s="76">
        <f>PINNAE_Prod!$P$33</f>
        <v>0</v>
      </c>
      <c r="AX97" s="262">
        <f>PINNAE_Prod!$Q$33</f>
        <v>0</v>
      </c>
      <c r="AY97" s="76">
        <f>PINNAE_Prod!$P$34</f>
        <v>0</v>
      </c>
      <c r="AZ97" s="262">
        <f>PINNAE_Prod!$Q$34</f>
        <v>0</v>
      </c>
      <c r="BA97" s="76">
        <f>PINNAE_Prod!$P$35</f>
        <v>0</v>
      </c>
      <c r="BB97" s="262">
        <f>PINNAE_Prod!$Q$35</f>
        <v>0</v>
      </c>
      <c r="BC97" s="76">
        <f>PINNAE_Prod!$P$36</f>
        <v>0</v>
      </c>
      <c r="BD97" s="262">
        <f>PINNAE_Prod!$Q$36</f>
        <v>0</v>
      </c>
      <c r="BE97" s="76">
        <f>PINNAE_Prod!$P$37</f>
        <v>0</v>
      </c>
      <c r="BF97" s="21">
        <f>PINNAE_Prod!$Q$37</f>
        <v>0</v>
      </c>
      <c r="BG97" s="52" t="s">
        <v>69</v>
      </c>
      <c r="BH97" s="16"/>
    </row>
    <row r="98" spans="1:60" x14ac:dyDescent="0.2">
      <c r="A98" s="20"/>
      <c r="B98" s="11" t="s">
        <v>809</v>
      </c>
      <c r="C98" s="211" t="s">
        <v>1002</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810</v>
      </c>
      <c r="C99" s="211" t="s">
        <v>1003</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823</v>
      </c>
      <c r="C100" s="211" t="s">
        <v>1004</v>
      </c>
      <c r="D100" s="69" t="s">
        <v>12</v>
      </c>
      <c r="E100" s="9" t="s">
        <v>5</v>
      </c>
      <c r="F100" s="40" t="s">
        <v>7</v>
      </c>
      <c r="G100" s="46">
        <f>PINNAE_Prod!$V$9</f>
        <v>1</v>
      </c>
      <c r="H100" s="72">
        <f>PINNAE_Prod!$V$10</f>
        <v>1</v>
      </c>
      <c r="I100" s="76">
        <f>PINNAE_Prod!$U$13</f>
        <v>1</v>
      </c>
      <c r="J100" s="262">
        <f>PINNAE_Prod!$V$13</f>
        <v>0</v>
      </c>
      <c r="K100" s="76">
        <f>PINNAE_Prod!$U$14</f>
        <v>0</v>
      </c>
      <c r="L100" s="262">
        <f>PINNAE_Prod!$V$14</f>
        <v>0</v>
      </c>
      <c r="M100" s="76">
        <f>PINNAE_Prod!$U$15</f>
        <v>0</v>
      </c>
      <c r="N100" s="262">
        <f>PINNAE_Prod!$V$15</f>
        <v>0</v>
      </c>
      <c r="O100" s="76">
        <f>PINNAE_Prod!$U$16</f>
        <v>0</v>
      </c>
      <c r="P100" s="262">
        <f>PINNAE_Prod!$V$16</f>
        <v>0</v>
      </c>
      <c r="Q100" s="76">
        <f>PINNAE_Prod!$U$17</f>
        <v>0</v>
      </c>
      <c r="R100" s="262">
        <f>PINNAE_Prod!$V$17</f>
        <v>0</v>
      </c>
      <c r="S100" s="76">
        <f>PINNAE_Prod!$U$18</f>
        <v>0</v>
      </c>
      <c r="T100" s="262">
        <f>PINNAE_Prod!$V$18</f>
        <v>0</v>
      </c>
      <c r="U100" s="76">
        <f>PINNAE_Prod!$U$19</f>
        <v>0</v>
      </c>
      <c r="V100" s="262">
        <f>PINNAE_Prod!$V$19</f>
        <v>0</v>
      </c>
      <c r="W100" s="76">
        <f>PINNAE_Prod!$U$20</f>
        <v>0</v>
      </c>
      <c r="X100" s="262">
        <f>PINNAE_Prod!$V$20</f>
        <v>0</v>
      </c>
      <c r="Y100" s="76">
        <f>PINNAE_Prod!$U$21</f>
        <v>0</v>
      </c>
      <c r="Z100" s="262">
        <f>PINNAE_Prod!$V$21</f>
        <v>0</v>
      </c>
      <c r="AA100" s="76">
        <f>PINNAE_Prod!$U$22</f>
        <v>0</v>
      </c>
      <c r="AB100" s="262">
        <f>PINNAE_Prod!$V$22</f>
        <v>0</v>
      </c>
      <c r="AC100" s="76">
        <f>PINNAE_Prod!$U$23</f>
        <v>0</v>
      </c>
      <c r="AD100" s="262">
        <f>PINNAE_Prod!$V$23</f>
        <v>0</v>
      </c>
      <c r="AE100" s="76">
        <f>PINNAE_Prod!$U$24</f>
        <v>0</v>
      </c>
      <c r="AF100" s="262">
        <f>PINNAE_Prod!$V$24</f>
        <v>0</v>
      </c>
      <c r="AG100" s="76">
        <f>PINNAE_Prod!$U$25</f>
        <v>0</v>
      </c>
      <c r="AH100" s="262">
        <f>PINNAE_Prod!$V$25</f>
        <v>0</v>
      </c>
      <c r="AI100" s="76">
        <f>PINNAE_Prod!$U$26</f>
        <v>0</v>
      </c>
      <c r="AJ100" s="262">
        <f>PINNAE_Prod!$V$26</f>
        <v>0</v>
      </c>
      <c r="AK100" s="76">
        <f>PINNAE_Prod!$U$27</f>
        <v>0</v>
      </c>
      <c r="AL100" s="262">
        <f>PINNAE_Prod!$V$27</f>
        <v>0</v>
      </c>
      <c r="AM100" s="76">
        <f>PINNAE_Prod!$U$28</f>
        <v>0</v>
      </c>
      <c r="AN100" s="262">
        <f>PINNAE_Prod!$V$28</f>
        <v>0</v>
      </c>
      <c r="AO100" s="76">
        <f>PINNAE_Prod!$U$29</f>
        <v>0</v>
      </c>
      <c r="AP100" s="262">
        <f>PINNAE_Prod!$V$29</f>
        <v>0</v>
      </c>
      <c r="AQ100" s="76">
        <f>PINNAE_Prod!$U$30</f>
        <v>0</v>
      </c>
      <c r="AR100" s="262">
        <f>PINNAE_Prod!$V$30</f>
        <v>0</v>
      </c>
      <c r="AS100" s="76">
        <f>PINNAE_Prod!$U$31</f>
        <v>0</v>
      </c>
      <c r="AT100" s="262">
        <f>PINNAE_Prod!$V$31</f>
        <v>0</v>
      </c>
      <c r="AU100" s="76">
        <f>PINNAE_Prod!$U$32</f>
        <v>0</v>
      </c>
      <c r="AV100" s="262">
        <f>PINNAE_Prod!$V$32</f>
        <v>0</v>
      </c>
      <c r="AW100" s="76">
        <f>PINNAE_Prod!$U$33</f>
        <v>0</v>
      </c>
      <c r="AX100" s="262">
        <f>PINNAE_Prod!$V$33</f>
        <v>0</v>
      </c>
      <c r="AY100" s="76">
        <f>PINNAE_Prod!$U$34</f>
        <v>0</v>
      </c>
      <c r="AZ100" s="262">
        <f>PINNAE_Prod!$V$34</f>
        <v>0</v>
      </c>
      <c r="BA100" s="76">
        <f>PINNAE_Prod!$U$35</f>
        <v>0</v>
      </c>
      <c r="BB100" s="262">
        <f>PINNAE_Prod!$V$35</f>
        <v>0</v>
      </c>
      <c r="BC100" s="76">
        <f>PINNAE_Prod!$U$36</f>
        <v>0</v>
      </c>
      <c r="BD100" s="262">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v>
      </c>
      <c r="I101" s="59">
        <f>PINNAE_Prod!$Z$13</f>
        <v>0</v>
      </c>
      <c r="J101" s="21">
        <f>PINNAE_Prod!$AA$13</f>
        <v>100</v>
      </c>
      <c r="K101" s="59">
        <f>PINNAE_Prod!$Z$14</f>
        <v>0</v>
      </c>
      <c r="L101" s="21">
        <f>PINNAE_Prod!$AA$14</f>
        <v>0</v>
      </c>
      <c r="M101" s="59">
        <f>PINNAE_Prod!$Z$15</f>
        <v>0</v>
      </c>
      <c r="N101" s="21">
        <f>PINNAE_Prod!$AA$15</f>
        <v>0</v>
      </c>
      <c r="O101" s="59">
        <f>PINNAE_Prod!$Z$16</f>
        <v>0</v>
      </c>
      <c r="P101" s="21">
        <f>PINNAE_Prod!$AA$16</f>
        <v>0</v>
      </c>
      <c r="Q101" s="59">
        <f>PINNAE_Prod!$Z$17</f>
        <v>0</v>
      </c>
      <c r="R101" s="21">
        <f>PINNAE_Prod!$AA$17</f>
        <v>0</v>
      </c>
      <c r="S101" s="59">
        <f>PINNAE_Prod!$Z$18</f>
        <v>0</v>
      </c>
      <c r="T101" s="21">
        <f>PINNAE_Prod!$AA$18</f>
        <v>0</v>
      </c>
      <c r="U101" s="59">
        <f>PINNAE_Prod!$Z$19</f>
        <v>0</v>
      </c>
      <c r="V101" s="21">
        <f>PINNAE_Prod!$AA$19</f>
        <v>0</v>
      </c>
      <c r="W101" s="59">
        <f>PINNAE_Prod!$Z$20</f>
        <v>0</v>
      </c>
      <c r="X101" s="21">
        <f>PINNAE_Prod!$AA$20</f>
        <v>0</v>
      </c>
      <c r="Y101" s="59">
        <f>PINNAE_Prod!$Z$21</f>
        <v>0</v>
      </c>
      <c r="Z101" s="21">
        <f>PINNAE_Prod!$AA$21</f>
        <v>0</v>
      </c>
      <c r="AA101" s="59">
        <f>PINNAE_Prod!$Z$22</f>
        <v>0</v>
      </c>
      <c r="AB101" s="21">
        <f>PINNAE_Prod!$AA$22</f>
        <v>0</v>
      </c>
      <c r="AC101" s="59">
        <f>PINNAE_Prod!$Z$23</f>
        <v>0</v>
      </c>
      <c r="AD101" s="21">
        <f>PINNAE_Prod!$AA$23</f>
        <v>0</v>
      </c>
      <c r="AE101" s="59">
        <f>PINNAE_Prod!$Z$24</f>
        <v>0</v>
      </c>
      <c r="AF101" s="21">
        <f>PINNAE_Prod!$AA$24</f>
        <v>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v>
      </c>
      <c r="I102" s="59">
        <f>PINNAE_Prod!$Z$13</f>
        <v>0</v>
      </c>
      <c r="J102" s="21">
        <f>PINNAE_Prod!$AB$13</f>
        <v>0</v>
      </c>
      <c r="K102" s="59">
        <f>PINNAE_Prod!$Z$14</f>
        <v>0</v>
      </c>
      <c r="L102" s="21">
        <f>PINNAE_Prod!$AB$14</f>
        <v>0</v>
      </c>
      <c r="M102" s="59">
        <f>PINNAE_Prod!$Z$15</f>
        <v>0</v>
      </c>
      <c r="N102" s="21">
        <f>PINNAE_Prod!$AB$15</f>
        <v>0</v>
      </c>
      <c r="O102" s="59">
        <f>PINNAE_Prod!$Z$16</f>
        <v>0</v>
      </c>
      <c r="P102" s="21">
        <f>PINNAE_Prod!$AB$16</f>
        <v>0</v>
      </c>
      <c r="Q102" s="59">
        <f>PINNAE_Prod!$Z$17</f>
        <v>0</v>
      </c>
      <c r="R102" s="21">
        <f>PINNAE_Prod!$AB$17</f>
        <v>0</v>
      </c>
      <c r="S102" s="59">
        <f>PINNAE_Prod!$Z$18</f>
        <v>0</v>
      </c>
      <c r="T102" s="21">
        <f>PINNAE_Prod!$AB$18</f>
        <v>0</v>
      </c>
      <c r="U102" s="59">
        <f>PINNAE_Prod!$Z$19</f>
        <v>0</v>
      </c>
      <c r="V102" s="21">
        <f>PINNAE_Prod!$AB$19</f>
        <v>0</v>
      </c>
      <c r="W102" s="59">
        <f>PINNAE_Prod!$Z$20</f>
        <v>0</v>
      </c>
      <c r="X102" s="21">
        <f>PINNAE_Prod!$AB$20</f>
        <v>0</v>
      </c>
      <c r="Y102" s="59">
        <f>PINNAE_Prod!$Z$21</f>
        <v>0</v>
      </c>
      <c r="Z102" s="21">
        <f>PINNAE_Prod!$AB$21</f>
        <v>0</v>
      </c>
      <c r="AA102" s="59">
        <f>PINNAE_Prod!$Z$22</f>
        <v>0</v>
      </c>
      <c r="AB102" s="21">
        <f>PINNAE_Prod!$AB$22</f>
        <v>0</v>
      </c>
      <c r="AC102" s="59">
        <f>PINNAE_Prod!$Z$23</f>
        <v>0</v>
      </c>
      <c r="AD102" s="21">
        <f>PINNAE_Prod!$AB$23</f>
        <v>0</v>
      </c>
      <c r="AE102" s="59">
        <f>PINNAE_Prod!$Z$24</f>
        <v>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v>
      </c>
      <c r="I103" s="59">
        <f>PINNAE_Prod!$Z$13</f>
        <v>0</v>
      </c>
      <c r="J103" s="21">
        <f>PINNAE_Prod!$AC$13</f>
        <v>0</v>
      </c>
      <c r="K103" s="59">
        <f>PINNAE_Prod!$Z$14</f>
        <v>0</v>
      </c>
      <c r="L103" s="21">
        <f>PINNAE_Prod!$AC$14</f>
        <v>0</v>
      </c>
      <c r="M103" s="59">
        <f>PINNAE_Prod!$Z$15</f>
        <v>0</v>
      </c>
      <c r="N103" s="21">
        <f>PINNAE_Prod!$AC$15</f>
        <v>0</v>
      </c>
      <c r="O103" s="59">
        <f>PINNAE_Prod!$Z$16</f>
        <v>0</v>
      </c>
      <c r="P103" s="21">
        <f>PINNAE_Prod!$AC$16</f>
        <v>0</v>
      </c>
      <c r="Q103" s="59">
        <f>PINNAE_Prod!$Z$17</f>
        <v>0</v>
      </c>
      <c r="R103" s="21">
        <f>PINNAE_Prod!$AC$17</f>
        <v>0</v>
      </c>
      <c r="S103" s="59">
        <f>PINNAE_Prod!$Z$18</f>
        <v>0</v>
      </c>
      <c r="T103" s="21">
        <f>PINNAE_Prod!$AC$18</f>
        <v>0</v>
      </c>
      <c r="U103" s="59">
        <f>PINNAE_Prod!$Z$19</f>
        <v>0</v>
      </c>
      <c r="V103" s="21">
        <f>PINNAE_Prod!$AC$19</f>
        <v>0</v>
      </c>
      <c r="W103" s="59">
        <f>PINNAE_Prod!$Z$20</f>
        <v>0</v>
      </c>
      <c r="X103" s="21">
        <f>PINNAE_Prod!$AC$20</f>
        <v>0</v>
      </c>
      <c r="Y103" s="59">
        <f>PINNAE_Prod!$Z$21</f>
        <v>0</v>
      </c>
      <c r="Z103" s="21">
        <f>PINNAE_Prod!$AC$21</f>
        <v>0</v>
      </c>
      <c r="AA103" s="59">
        <f>PINNAE_Prod!$Z$22</f>
        <v>0</v>
      </c>
      <c r="AB103" s="21">
        <f>PINNAE_Prod!$AC$22</f>
        <v>0</v>
      </c>
      <c r="AC103" s="59">
        <f>PINNAE_Prod!$Z$23</f>
        <v>0</v>
      </c>
      <c r="AD103" s="21">
        <f>PINNAE_Prod!$AC$23</f>
        <v>0</v>
      </c>
      <c r="AE103" s="59">
        <f>PINNAE_Prod!$Z$24</f>
        <v>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v>
      </c>
      <c r="I104" s="59">
        <f>PINNAE_Prod!$Z$13</f>
        <v>0</v>
      </c>
      <c r="J104" s="21">
        <f>PINNAE_Prod!$AD$13</f>
        <v>0</v>
      </c>
      <c r="K104" s="59">
        <f>PINNAE_Prod!$Z$14</f>
        <v>0</v>
      </c>
      <c r="L104" s="21">
        <f>PINNAE_Prod!$AD$14</f>
        <v>0</v>
      </c>
      <c r="M104" s="59">
        <f>PINNAE_Prod!$Z$15</f>
        <v>0</v>
      </c>
      <c r="N104" s="21">
        <f>PINNAE_Prod!$AD$15</f>
        <v>0</v>
      </c>
      <c r="O104" s="59">
        <f>PINNAE_Prod!$Z$16</f>
        <v>0</v>
      </c>
      <c r="P104" s="21">
        <f>PINNAE_Prod!$AD$16</f>
        <v>0</v>
      </c>
      <c r="Q104" s="59">
        <f>PINNAE_Prod!$Z$17</f>
        <v>0</v>
      </c>
      <c r="R104" s="21">
        <f>PINNAE_Prod!$AD$17</f>
        <v>0</v>
      </c>
      <c r="S104" s="59">
        <f>PINNAE_Prod!$Z$18</f>
        <v>0</v>
      </c>
      <c r="T104" s="21">
        <f>PINNAE_Prod!$AD$18</f>
        <v>0</v>
      </c>
      <c r="U104" s="59">
        <f>PINNAE_Prod!$Z$19</f>
        <v>0</v>
      </c>
      <c r="V104" s="21">
        <f>PINNAE_Prod!$AD$19</f>
        <v>0</v>
      </c>
      <c r="W104" s="59">
        <f>PINNAE_Prod!$Z$20</f>
        <v>0</v>
      </c>
      <c r="X104" s="21">
        <f>PINNAE_Prod!$AD$20</f>
        <v>0</v>
      </c>
      <c r="Y104" s="59">
        <f>PINNAE_Prod!$Z$21</f>
        <v>0</v>
      </c>
      <c r="Z104" s="21">
        <f>PINNAE_Prod!$AD$21</f>
        <v>0</v>
      </c>
      <c r="AA104" s="59">
        <f>PINNAE_Prod!$Z$22</f>
        <v>0</v>
      </c>
      <c r="AB104" s="21">
        <f>PINNAE_Prod!$AD$22</f>
        <v>0</v>
      </c>
      <c r="AC104" s="59">
        <f>PINNAE_Prod!$Z$23</f>
        <v>0</v>
      </c>
      <c r="AD104" s="21">
        <f>PINNAE_Prod!$AD$23</f>
        <v>0</v>
      </c>
      <c r="AE104" s="59">
        <f>PINNAE_Prod!$Z$24</f>
        <v>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1" t="s">
        <v>728</v>
      </c>
      <c r="D105" s="15" t="s">
        <v>12</v>
      </c>
      <c r="E105" s="9" t="s">
        <v>0</v>
      </c>
      <c r="F105" s="40" t="s">
        <v>7</v>
      </c>
      <c r="G105" s="46">
        <f>PINNAE_Prod!$AG$9</f>
        <v>1</v>
      </c>
      <c r="H105" s="72">
        <f>PINNAE_Prod!$AG$10</f>
        <v>1</v>
      </c>
      <c r="I105" s="59">
        <f>PINNAE_Prod!$AF$13</f>
        <v>0</v>
      </c>
      <c r="J105" s="21">
        <f>PINNAE_Prod!$AG$13</f>
        <v>9.6000000000000002E-2</v>
      </c>
      <c r="K105" s="59">
        <f>PINNAE_Prod!$AF$14</f>
        <v>0</v>
      </c>
      <c r="L105" s="21">
        <f>PINNAE_Prod!$AG$14</f>
        <v>0</v>
      </c>
      <c r="M105" s="59">
        <f>PINNAE_Prod!$AF$15</f>
        <v>0</v>
      </c>
      <c r="N105" s="21">
        <f>PINNAE_Prod!$AG$15</f>
        <v>0</v>
      </c>
      <c r="O105" s="59">
        <f>PINNAE_Prod!$AF$16</f>
        <v>0</v>
      </c>
      <c r="P105" s="21">
        <f>PINNAE_Prod!$AG$16</f>
        <v>0</v>
      </c>
      <c r="Q105" s="59">
        <f>PINNAE_Prod!$AF$17</f>
        <v>0</v>
      </c>
      <c r="R105" s="21">
        <f>PINNAE_Prod!$AG$17</f>
        <v>0</v>
      </c>
      <c r="S105" s="59">
        <f>PINNAE_Prod!$AF$18</f>
        <v>0</v>
      </c>
      <c r="T105" s="21">
        <f>PINNAE_Prod!$AG$18</f>
        <v>0</v>
      </c>
      <c r="U105" s="59">
        <f>PINNAE_Prod!$AF$19</f>
        <v>0</v>
      </c>
      <c r="V105" s="21">
        <f>PINNAE_Prod!$AG$19</f>
        <v>0</v>
      </c>
      <c r="W105" s="59">
        <f>PINNAE_Prod!$AF$20</f>
        <v>0</v>
      </c>
      <c r="X105" s="21">
        <f>PINNAE_Prod!$AG$20</f>
        <v>0</v>
      </c>
      <c r="Y105" s="59">
        <f>PINNAE_Prod!$AF$21</f>
        <v>0</v>
      </c>
      <c r="Z105" s="21">
        <f>PINNAE_Prod!$AG$21</f>
        <v>0</v>
      </c>
      <c r="AA105" s="59">
        <f>PINNAE_Prod!$AF$22</f>
        <v>0</v>
      </c>
      <c r="AB105" s="21">
        <f>PINNAE_Prod!$AG$22</f>
        <v>0</v>
      </c>
      <c r="AC105" s="59">
        <f>PINNAE_Prod!$AF$23</f>
        <v>0</v>
      </c>
      <c r="AD105" s="21">
        <f>PINNAE_Prod!$AG$23</f>
        <v>0</v>
      </c>
      <c r="AE105" s="59">
        <f>PINNAE_Prod!$AF$24</f>
        <v>0</v>
      </c>
      <c r="AF105" s="21">
        <f>PINNAE_Prod!$AG$24</f>
        <v>0</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1" t="s">
        <v>729</v>
      </c>
      <c r="D106" s="15" t="s">
        <v>12</v>
      </c>
      <c r="E106" s="9" t="s">
        <v>0</v>
      </c>
      <c r="F106" s="40" t="s">
        <v>7</v>
      </c>
      <c r="G106" s="46">
        <f>PINNAE_Prod!$AH$9</f>
        <v>1</v>
      </c>
      <c r="H106" s="72">
        <f>PINNAE_Prod!$AH$10</f>
        <v>1</v>
      </c>
      <c r="I106" s="59">
        <f>PINNAE_Prod!$AF$13</f>
        <v>0</v>
      </c>
      <c r="J106" s="21">
        <f>PINNAE_Prod!$AH$13</f>
        <v>9.5999999999999992E-3</v>
      </c>
      <c r="K106" s="59">
        <f>PINNAE_Prod!$AF$14</f>
        <v>0</v>
      </c>
      <c r="L106" s="21">
        <f>PINNAE_Prod!$AH$14</f>
        <v>0</v>
      </c>
      <c r="M106" s="59">
        <f>PINNAE_Prod!$AF$15</f>
        <v>0</v>
      </c>
      <c r="N106" s="21">
        <f>PINNAE_Prod!$AH$15</f>
        <v>0</v>
      </c>
      <c r="O106" s="59">
        <f>PINNAE_Prod!$AF$16</f>
        <v>0</v>
      </c>
      <c r="P106" s="21">
        <f>PINNAE_Prod!$AH$16</f>
        <v>0</v>
      </c>
      <c r="Q106" s="59">
        <f>PINNAE_Prod!$AF$17</f>
        <v>0</v>
      </c>
      <c r="R106" s="21">
        <f>PINNAE_Prod!$AH$17</f>
        <v>0</v>
      </c>
      <c r="S106" s="59">
        <f>PINNAE_Prod!$AF$18</f>
        <v>0</v>
      </c>
      <c r="T106" s="21">
        <f>PINNAE_Prod!$AH$18</f>
        <v>0</v>
      </c>
      <c r="U106" s="59">
        <f>PINNAE_Prod!$AF$19</f>
        <v>0</v>
      </c>
      <c r="V106" s="21">
        <f>PINNAE_Prod!$AH$19</f>
        <v>0</v>
      </c>
      <c r="W106" s="59">
        <f>PINNAE_Prod!$AF$20</f>
        <v>0</v>
      </c>
      <c r="X106" s="21">
        <f>PINNAE_Prod!$AH$20</f>
        <v>0</v>
      </c>
      <c r="Y106" s="59">
        <f>PINNAE_Prod!$AF$21</f>
        <v>0</v>
      </c>
      <c r="Z106" s="21">
        <f>PINNAE_Prod!$AH$21</f>
        <v>0</v>
      </c>
      <c r="AA106" s="59">
        <f>PINNAE_Prod!$AF$22</f>
        <v>0</v>
      </c>
      <c r="AB106" s="21">
        <f>PINNAE_Prod!$AH$22</f>
        <v>0</v>
      </c>
      <c r="AC106" s="59">
        <f>PINNAE_Prod!$AF$23</f>
        <v>0</v>
      </c>
      <c r="AD106" s="21">
        <f>PINNAE_Prod!$AH$23</f>
        <v>0</v>
      </c>
      <c r="AE106" s="59">
        <f>PINNAE_Prod!$AF$24</f>
        <v>0</v>
      </c>
      <c r="AF106" s="21">
        <f>PINNAE_Prod!$AH$24</f>
        <v>0</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1" t="s">
        <v>730</v>
      </c>
      <c r="D107" s="15" t="s">
        <v>12</v>
      </c>
      <c r="E107" s="9" t="s">
        <v>0</v>
      </c>
      <c r="F107" s="40" t="s">
        <v>7</v>
      </c>
      <c r="G107" s="46">
        <f>PINNAE_Prod!$AI$9</f>
        <v>1</v>
      </c>
      <c r="H107" s="72">
        <f>PINNAE_Prod!$AI$10</f>
        <v>1</v>
      </c>
      <c r="I107" s="59">
        <f>PINNAE_Prod!$AF$13</f>
        <v>0</v>
      </c>
      <c r="J107" s="21">
        <f>PINNAE_Prod!$AI$13</f>
        <v>0</v>
      </c>
      <c r="K107" s="59">
        <f>PINNAE_Prod!$AF$14</f>
        <v>0</v>
      </c>
      <c r="L107" s="21">
        <f>PINNAE_Prod!$AI$14</f>
        <v>0</v>
      </c>
      <c r="M107" s="59">
        <f>PINNAE_Prod!$AF$15</f>
        <v>0</v>
      </c>
      <c r="N107" s="21">
        <f>PINNAE_Prod!$AI$15</f>
        <v>0</v>
      </c>
      <c r="O107" s="59">
        <f>PINNAE_Prod!$AF$16</f>
        <v>0</v>
      </c>
      <c r="P107" s="21">
        <f>PINNAE_Prod!$AI$16</f>
        <v>0</v>
      </c>
      <c r="Q107" s="59">
        <f>PINNAE_Prod!$AF$17</f>
        <v>0</v>
      </c>
      <c r="R107" s="21">
        <f>PINNAE_Prod!$AI$17</f>
        <v>0</v>
      </c>
      <c r="S107" s="59">
        <f>PINNAE_Prod!$AF$18</f>
        <v>0</v>
      </c>
      <c r="T107" s="21">
        <f>PINNAE_Prod!$AI$18</f>
        <v>0</v>
      </c>
      <c r="U107" s="59">
        <f>PINNAE_Prod!$AF$19</f>
        <v>0</v>
      </c>
      <c r="V107" s="21">
        <f>PINNAE_Prod!$AI$19</f>
        <v>0</v>
      </c>
      <c r="W107" s="59">
        <f>PINNAE_Prod!$AF$20</f>
        <v>0</v>
      </c>
      <c r="X107" s="21">
        <f>PINNAE_Prod!$AI$20</f>
        <v>0</v>
      </c>
      <c r="Y107" s="59">
        <f>PINNAE_Prod!$AF$21</f>
        <v>0</v>
      </c>
      <c r="Z107" s="21">
        <f>PINNAE_Prod!$AI$21</f>
        <v>0</v>
      </c>
      <c r="AA107" s="59">
        <f>PINNAE_Prod!$AF$22</f>
        <v>0</v>
      </c>
      <c r="AB107" s="21">
        <f>PINNAE_Prod!$AI$22</f>
        <v>0</v>
      </c>
      <c r="AC107" s="59">
        <f>PINNAE_Prod!$AF$23</f>
        <v>0</v>
      </c>
      <c r="AD107" s="21">
        <f>PINNAE_Prod!$AI$23</f>
        <v>0</v>
      </c>
      <c r="AE107" s="59">
        <f>PINNAE_Prod!$AF$24</f>
        <v>0</v>
      </c>
      <c r="AF107" s="21">
        <f>PINNAE_Prod!$AI$24</f>
        <v>0</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1" t="s">
        <v>731</v>
      </c>
      <c r="D108" s="15" t="s">
        <v>12</v>
      </c>
      <c r="E108" s="9" t="s">
        <v>0</v>
      </c>
      <c r="F108" s="40" t="s">
        <v>7</v>
      </c>
      <c r="G108" s="46">
        <f>PINNAE_Prod!$AJ$9</f>
        <v>1</v>
      </c>
      <c r="H108" s="72">
        <f>PINNAE_Prod!$AJ$10</f>
        <v>1</v>
      </c>
      <c r="I108" s="59">
        <f>PINNAE_Prod!$AF$13</f>
        <v>0</v>
      </c>
      <c r="J108" s="21">
        <f>PINNAE_Prod!$AJ$13</f>
        <v>0</v>
      </c>
      <c r="K108" s="59">
        <f>PINNAE_Prod!$AF$14</f>
        <v>0</v>
      </c>
      <c r="L108" s="21">
        <f>PINNAE_Prod!$AJ$14</f>
        <v>0</v>
      </c>
      <c r="M108" s="59">
        <f>PINNAE_Prod!$AF$15</f>
        <v>0</v>
      </c>
      <c r="N108" s="21">
        <f>PINNAE_Prod!$AJ$15</f>
        <v>0</v>
      </c>
      <c r="O108" s="59">
        <f>PINNAE_Prod!$AF$16</f>
        <v>0</v>
      </c>
      <c r="P108" s="21">
        <f>PINNAE_Prod!$AJ$16</f>
        <v>0</v>
      </c>
      <c r="Q108" s="59">
        <f>PINNAE_Prod!$AF$17</f>
        <v>0</v>
      </c>
      <c r="R108" s="21">
        <f>PINNAE_Prod!$AJ$17</f>
        <v>0</v>
      </c>
      <c r="S108" s="59">
        <f>PINNAE_Prod!$AF$18</f>
        <v>0</v>
      </c>
      <c r="T108" s="21">
        <f>PINNAE_Prod!$AJ$18</f>
        <v>0</v>
      </c>
      <c r="U108" s="59">
        <f>PINNAE_Prod!$AF$19</f>
        <v>0</v>
      </c>
      <c r="V108" s="21">
        <f>PINNAE_Prod!$AJ$19</f>
        <v>0</v>
      </c>
      <c r="W108" s="59">
        <f>PINNAE_Prod!$AF$20</f>
        <v>0</v>
      </c>
      <c r="X108" s="21">
        <f>PINNAE_Prod!$AJ$20</f>
        <v>0</v>
      </c>
      <c r="Y108" s="59">
        <f>PINNAE_Prod!$AF$21</f>
        <v>0</v>
      </c>
      <c r="Z108" s="21">
        <f>PINNAE_Prod!$AJ$21</f>
        <v>0</v>
      </c>
      <c r="AA108" s="59">
        <f>PINNAE_Prod!$AF$22</f>
        <v>0</v>
      </c>
      <c r="AB108" s="21">
        <f>PINNAE_Prod!$AJ$22</f>
        <v>0</v>
      </c>
      <c r="AC108" s="59">
        <f>PINNAE_Prod!$AF$23</f>
        <v>0</v>
      </c>
      <c r="AD108" s="21">
        <f>PINNAE_Prod!$AJ$23</f>
        <v>0</v>
      </c>
      <c r="AE108" s="59">
        <f>PINNAE_Prod!$AF$24</f>
        <v>0</v>
      </c>
      <c r="AF108" s="21">
        <f>PINNAE_Prod!$AJ$24</f>
        <v>0</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v>
      </c>
      <c r="I109" s="59">
        <f>PINNAE_Prod!$AN$13</f>
        <v>0</v>
      </c>
      <c r="J109" s="21">
        <f>PINNAE_Prod!$AO$13</f>
        <v>0</v>
      </c>
      <c r="K109" s="59">
        <f>PINNAE_Prod!$AN$14</f>
        <v>0</v>
      </c>
      <c r="L109" s="21">
        <f>PINNAE_Prod!$AO$14</f>
        <v>0</v>
      </c>
      <c r="M109" s="59">
        <f>PINNAE_Prod!$AN$15</f>
        <v>0</v>
      </c>
      <c r="N109" s="21">
        <f>PINNAE_Prod!$AO$15</f>
        <v>0</v>
      </c>
      <c r="O109" s="59">
        <f>PINNAE_Prod!$AN$16</f>
        <v>0</v>
      </c>
      <c r="P109" s="21">
        <f>PINNAE_Prod!$AO$16</f>
        <v>0</v>
      </c>
      <c r="Q109" s="59">
        <f>PINNAE_Prod!$AN$17</f>
        <v>0</v>
      </c>
      <c r="R109" s="21">
        <f>PINNAE_Prod!$AO$17</f>
        <v>0</v>
      </c>
      <c r="S109" s="59">
        <f>PINNAE_Prod!$AN$18</f>
        <v>0</v>
      </c>
      <c r="T109" s="21">
        <f>PINNAE_Prod!$AO$18</f>
        <v>0</v>
      </c>
      <c r="U109" s="59">
        <f>PINNAE_Prod!$AN$19</f>
        <v>0</v>
      </c>
      <c r="V109" s="21">
        <f>PINNAE_Prod!$AO$19</f>
        <v>0</v>
      </c>
      <c r="W109" s="59">
        <f>PINNAE_Prod!$AN$20</f>
        <v>0</v>
      </c>
      <c r="X109" s="21">
        <f>PINNAE_Prod!$AO$20</f>
        <v>0</v>
      </c>
      <c r="Y109" s="59">
        <f>PINNAE_Prod!$AN$21</f>
        <v>0</v>
      </c>
      <c r="Z109" s="21">
        <f>PINNAE_Prod!$AO$21</f>
        <v>0</v>
      </c>
      <c r="AA109" s="59">
        <f>PINNAE_Prod!$AN$22</f>
        <v>0</v>
      </c>
      <c r="AB109" s="21">
        <f>PINNAE_Prod!$AO$22</f>
        <v>0</v>
      </c>
      <c r="AC109" s="59">
        <f>PINNAE_Prod!$AN$23</f>
        <v>0</v>
      </c>
      <c r="AD109" s="21">
        <f>PINNAE_Prod!$AO$23</f>
        <v>0</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v>
      </c>
      <c r="I110" s="59">
        <f>PINNAE_Prod!$AN$13</f>
        <v>0</v>
      </c>
      <c r="J110" s="21">
        <f>PINNAE_Prod!$AP$13</f>
        <v>0</v>
      </c>
      <c r="K110" s="59">
        <f>PINNAE_Prod!$AN$14</f>
        <v>0</v>
      </c>
      <c r="L110" s="21">
        <f>PINNAE_Prod!$AP$14</f>
        <v>0</v>
      </c>
      <c r="M110" s="59">
        <f>PINNAE_Prod!$AN$15</f>
        <v>0</v>
      </c>
      <c r="N110" s="21">
        <f>PINNAE_Prod!$AP$15</f>
        <v>0</v>
      </c>
      <c r="O110" s="59">
        <f>PINNAE_Prod!$AN$16</f>
        <v>0</v>
      </c>
      <c r="P110" s="21">
        <f>PINNAE_Prod!$AP$16</f>
        <v>0</v>
      </c>
      <c r="Q110" s="59">
        <f>PINNAE_Prod!$AN$17</f>
        <v>0</v>
      </c>
      <c r="R110" s="21">
        <f>PINNAE_Prod!$AP$17</f>
        <v>0</v>
      </c>
      <c r="S110" s="59">
        <f>PINNAE_Prod!$AN$18</f>
        <v>0</v>
      </c>
      <c r="T110" s="21">
        <f>PINNAE_Prod!$AP$18</f>
        <v>0</v>
      </c>
      <c r="U110" s="59">
        <f>PINNAE_Prod!$AN$19</f>
        <v>0</v>
      </c>
      <c r="V110" s="21">
        <f>PINNAE_Prod!$AP$19</f>
        <v>0</v>
      </c>
      <c r="W110" s="59">
        <f>PINNAE_Prod!$AN$20</f>
        <v>0</v>
      </c>
      <c r="X110" s="21">
        <f>PINNAE_Prod!$AP$20</f>
        <v>0</v>
      </c>
      <c r="Y110" s="59">
        <f>PINNAE_Prod!$AN$21</f>
        <v>0</v>
      </c>
      <c r="Z110" s="21">
        <f>PINNAE_Prod!$AP$21</f>
        <v>0</v>
      </c>
      <c r="AA110" s="59">
        <f>PINNAE_Prod!$AN$22</f>
        <v>0</v>
      </c>
      <c r="AB110" s="21">
        <f>PINNAE_Prod!$AP$22</f>
        <v>0</v>
      </c>
      <c r="AC110" s="59">
        <f>PINNAE_Prod!$AN$23</f>
        <v>0</v>
      </c>
      <c r="AD110" s="21">
        <f>PINNAE_Prod!$AP$23</f>
        <v>0</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v>
      </c>
      <c r="I111" s="59">
        <f>PINNAE_Prod!$AQ$13</f>
        <v>0</v>
      </c>
      <c r="J111" s="21">
        <f>PINNAE_Prod!$AR$13</f>
        <v>0</v>
      </c>
      <c r="K111" s="59">
        <f>PINNAE_Prod!$AQ$14</f>
        <v>0</v>
      </c>
      <c r="L111" s="21">
        <f>PINNAE_Prod!$AR$14</f>
        <v>0</v>
      </c>
      <c r="M111" s="59">
        <f>PINNAE_Prod!$AQ$15</f>
        <v>0</v>
      </c>
      <c r="N111" s="21">
        <f>PINNAE_Prod!$AR$15</f>
        <v>0</v>
      </c>
      <c r="O111" s="59">
        <f>PINNAE_Prod!$AQ$16</f>
        <v>0</v>
      </c>
      <c r="P111" s="21">
        <f>PINNAE_Prod!$AR$16</f>
        <v>0</v>
      </c>
      <c r="Q111" s="59">
        <f>PINNAE_Prod!$AQ$17</f>
        <v>0</v>
      </c>
      <c r="R111" s="21">
        <f>PINNAE_Prod!$AR$17</f>
        <v>0</v>
      </c>
      <c r="S111" s="59">
        <f>PINNAE_Prod!$AQ$18</f>
        <v>0</v>
      </c>
      <c r="T111" s="21">
        <f>PINNAE_Prod!$AR$18</f>
        <v>0</v>
      </c>
      <c r="U111" s="59">
        <f>PINNAE_Prod!$AQ$19</f>
        <v>0</v>
      </c>
      <c r="V111" s="21">
        <f>PINNAE_Prod!$AR$19</f>
        <v>0</v>
      </c>
      <c r="W111" s="59">
        <f>PINNAE_Prod!$AQ$20</f>
        <v>0</v>
      </c>
      <c r="X111" s="21">
        <f>PINNAE_Prod!$AR$20</f>
        <v>0</v>
      </c>
      <c r="Y111" s="59">
        <f>PINNAE_Prod!$AQ$21</f>
        <v>0</v>
      </c>
      <c r="Z111" s="21">
        <f>PINNAE_Prod!$AR$21</f>
        <v>0</v>
      </c>
      <c r="AA111" s="59">
        <f>PINNAE_Prod!$AQ$22</f>
        <v>0</v>
      </c>
      <c r="AB111" s="21">
        <f>PINNAE_Prod!$AR$22</f>
        <v>0</v>
      </c>
      <c r="AC111" s="59">
        <f>PINNAE_Prod!$AQ$23</f>
        <v>0</v>
      </c>
      <c r="AD111" s="21">
        <f>PINNAE_Prod!$AR$23</f>
        <v>0</v>
      </c>
      <c r="AE111" s="59">
        <f>PINNAE_Prod!$AQ$24</f>
        <v>0</v>
      </c>
      <c r="AF111" s="21">
        <f>PINNAE_Prod!$AR$24</f>
        <v>0</v>
      </c>
      <c r="AG111" s="59">
        <f>PINNAE_Prod!$AQ$25</f>
        <v>0</v>
      </c>
      <c r="AH111" s="21">
        <f>PINNAE_Prod!$AR$25</f>
        <v>0</v>
      </c>
      <c r="AI111" s="59">
        <f>PINNAE_Prod!$AQ$26</f>
        <v>0</v>
      </c>
      <c r="AJ111" s="21">
        <f>PINNAE_Prod!$AR$26</f>
        <v>0</v>
      </c>
      <c r="AK111" s="59">
        <f>PINNAE_Prod!$AQ$27</f>
        <v>0</v>
      </c>
      <c r="AL111" s="21">
        <f>PINNAE_Prod!$AR$27</f>
        <v>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v>
      </c>
      <c r="I112" s="59">
        <f>PINNAE_Prod!$AQ$13</f>
        <v>0</v>
      </c>
      <c r="J112" s="21">
        <f>PINNAE_Prod!$AS$13</f>
        <v>0</v>
      </c>
      <c r="K112" s="59">
        <f>PINNAE_Prod!$AQ$14</f>
        <v>0</v>
      </c>
      <c r="L112" s="21">
        <f>PINNAE_Prod!$AS$14</f>
        <v>0</v>
      </c>
      <c r="M112" s="59">
        <f>PINNAE_Prod!$AQ$15</f>
        <v>0</v>
      </c>
      <c r="N112" s="21">
        <f>PINNAE_Prod!$AS$15</f>
        <v>0</v>
      </c>
      <c r="O112" s="59">
        <f>PINNAE_Prod!$AQ$16</f>
        <v>0</v>
      </c>
      <c r="P112" s="21">
        <f>PINNAE_Prod!$AS$16</f>
        <v>0</v>
      </c>
      <c r="Q112" s="59">
        <f>PINNAE_Prod!$AQ$17</f>
        <v>0</v>
      </c>
      <c r="R112" s="21">
        <f>PINNAE_Prod!$AS$17</f>
        <v>0</v>
      </c>
      <c r="S112" s="59">
        <f>PINNAE_Prod!$AQ$18</f>
        <v>0</v>
      </c>
      <c r="T112" s="21">
        <f>PINNAE_Prod!$AS$18</f>
        <v>0</v>
      </c>
      <c r="U112" s="59">
        <f>PINNAE_Prod!$AQ$19</f>
        <v>0</v>
      </c>
      <c r="V112" s="21">
        <f>PINNAE_Prod!$AS$19</f>
        <v>0</v>
      </c>
      <c r="W112" s="59">
        <f>PINNAE_Prod!$AQ$20</f>
        <v>0</v>
      </c>
      <c r="X112" s="21">
        <f>PINNAE_Prod!$AS$20</f>
        <v>0</v>
      </c>
      <c r="Y112" s="59">
        <f>PINNAE_Prod!$AQ$21</f>
        <v>0</v>
      </c>
      <c r="Z112" s="21">
        <f>PINNAE_Prod!$AS$21</f>
        <v>0</v>
      </c>
      <c r="AA112" s="59">
        <f>PINNAE_Prod!$AQ$22</f>
        <v>0</v>
      </c>
      <c r="AB112" s="21">
        <f>PINNAE_Prod!$AS$22</f>
        <v>0</v>
      </c>
      <c r="AC112" s="59">
        <f>PINNAE_Prod!$AQ$23</f>
        <v>0</v>
      </c>
      <c r="AD112" s="21">
        <f>PINNAE_Prod!$AS$23</f>
        <v>0</v>
      </c>
      <c r="AE112" s="59">
        <f>PINNAE_Prod!$AQ$24</f>
        <v>0</v>
      </c>
      <c r="AF112" s="21">
        <f>PINNAE_Prod!$AS$24</f>
        <v>0</v>
      </c>
      <c r="AG112" s="59">
        <f>PINNAE_Prod!$AQ$25</f>
        <v>0</v>
      </c>
      <c r="AH112" s="21">
        <f>PINNAE_Prod!$AS$25</f>
        <v>0</v>
      </c>
      <c r="AI112" s="59">
        <f>PINNAE_Prod!$AQ$26</f>
        <v>0</v>
      </c>
      <c r="AJ112" s="21">
        <f>PINNAE_Prod!$AS$26</f>
        <v>0</v>
      </c>
      <c r="AK112" s="59">
        <f>PINNAE_Prod!$AQ$27</f>
        <v>0</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v>
      </c>
      <c r="I113" s="59">
        <f>PINNAE_Prod!$AT$13</f>
        <v>0</v>
      </c>
      <c r="J113" s="21">
        <f>PINNAE_Prod!$AU$13</f>
        <v>0</v>
      </c>
      <c r="K113" s="59">
        <f>PINNAE_Prod!$AT$14</f>
        <v>0</v>
      </c>
      <c r="L113" s="21">
        <f>PINNAE_Prod!$AU$14</f>
        <v>0</v>
      </c>
      <c r="M113" s="59">
        <f>PINNAE_Prod!$AT$15</f>
        <v>0</v>
      </c>
      <c r="N113" s="21">
        <f>PINNAE_Prod!$AU$15</f>
        <v>0</v>
      </c>
      <c r="O113" s="59">
        <f>PINNAE_Prod!$AT$16</f>
        <v>0</v>
      </c>
      <c r="P113" s="21">
        <f>PINNAE_Prod!$AU$16</f>
        <v>0</v>
      </c>
      <c r="Q113" s="59">
        <f>PINNAE_Prod!$AT$17</f>
        <v>0</v>
      </c>
      <c r="R113" s="21">
        <f>PINNAE_Prod!$AU$17</f>
        <v>0</v>
      </c>
      <c r="S113" s="59">
        <f>PINNAE_Prod!$AT$18</f>
        <v>0</v>
      </c>
      <c r="T113" s="21">
        <f>PINNAE_Prod!$AU$18</f>
        <v>0</v>
      </c>
      <c r="U113" s="59">
        <f>PINNAE_Prod!$AT$19</f>
        <v>0</v>
      </c>
      <c r="V113" s="21">
        <f>PINNAE_Prod!$AU$19</f>
        <v>0</v>
      </c>
      <c r="W113" s="59">
        <f>PINNAE_Prod!$AT$20</f>
        <v>0</v>
      </c>
      <c r="X113" s="21">
        <f>PINNAE_Prod!$AU$20</f>
        <v>0</v>
      </c>
      <c r="Y113" s="59">
        <f>PINNAE_Prod!$AT$21</f>
        <v>0</v>
      </c>
      <c r="Z113" s="21">
        <f>PINNAE_Prod!$AU$21</f>
        <v>0</v>
      </c>
      <c r="AA113" s="59">
        <f>PINNAE_Prod!$AT$22</f>
        <v>0</v>
      </c>
      <c r="AB113" s="21">
        <f>PINNAE_Prod!$AU$22</f>
        <v>0</v>
      </c>
      <c r="AC113" s="59">
        <f>PINNAE_Prod!$AT$23</f>
        <v>0</v>
      </c>
      <c r="AD113" s="21">
        <f>PINNAE_Prod!$AU$23</f>
        <v>0</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5" t="s">
        <v>193</v>
      </c>
      <c r="C114" s="12" t="s">
        <v>491</v>
      </c>
      <c r="D114" s="15" t="s">
        <v>12</v>
      </c>
      <c r="E114" s="9" t="s">
        <v>3</v>
      </c>
      <c r="F114" s="40" t="s">
        <v>10</v>
      </c>
      <c r="G114" s="46">
        <f>PINNAE_Prod!$AV$9</f>
        <v>1</v>
      </c>
      <c r="H114" s="72">
        <f>PINNAE_Prod!$AV$10</f>
        <v>1</v>
      </c>
      <c r="I114" s="59">
        <f>PINNAE_Prod!$AT$13</f>
        <v>0</v>
      </c>
      <c r="J114" s="21">
        <f>PINNAE_Prod!$AV$13</f>
        <v>0</v>
      </c>
      <c r="K114" s="59">
        <f>PINNAE_Prod!$AT$14</f>
        <v>0</v>
      </c>
      <c r="L114" s="21">
        <f>PINNAE_Prod!$AV$14</f>
        <v>0</v>
      </c>
      <c r="M114" s="59">
        <f>PINNAE_Prod!$AT$15</f>
        <v>0</v>
      </c>
      <c r="N114" s="21">
        <f>PINNAE_Prod!$AV$15</f>
        <v>0</v>
      </c>
      <c r="O114" s="59">
        <f>PINNAE_Prod!$AT$16</f>
        <v>0</v>
      </c>
      <c r="P114" s="21">
        <f>PINNAE_Prod!$AV$16</f>
        <v>0</v>
      </c>
      <c r="Q114" s="59">
        <f>PINNAE_Prod!$AT$17</f>
        <v>0</v>
      </c>
      <c r="R114" s="21">
        <f>PINNAE_Prod!$AV$17</f>
        <v>0</v>
      </c>
      <c r="S114" s="59">
        <f>PINNAE_Prod!$AT$18</f>
        <v>0</v>
      </c>
      <c r="T114" s="21">
        <f>PINNAE_Prod!$AV$18</f>
        <v>0</v>
      </c>
      <c r="U114" s="59">
        <f>PINNAE_Prod!$AT$19</f>
        <v>0</v>
      </c>
      <c r="V114" s="21">
        <f>PINNAE_Prod!$AV$19</f>
        <v>0</v>
      </c>
      <c r="W114" s="59">
        <f>PINNAE_Prod!$AT$20</f>
        <v>0</v>
      </c>
      <c r="X114" s="21">
        <f>PINNAE_Prod!$AV$20</f>
        <v>0</v>
      </c>
      <c r="Y114" s="59">
        <f>PINNAE_Prod!$AT$21</f>
        <v>0</v>
      </c>
      <c r="Z114" s="21">
        <f>PINNAE_Prod!$AV$21</f>
        <v>0</v>
      </c>
      <c r="AA114" s="59">
        <f>PINNAE_Prod!$AT$22</f>
        <v>0</v>
      </c>
      <c r="AB114" s="21">
        <f>PINNAE_Prod!$AV$22</f>
        <v>0</v>
      </c>
      <c r="AC114" s="59">
        <f>PINNAE_Prod!$AT$23</f>
        <v>0</v>
      </c>
      <c r="AD114" s="21">
        <f>PINNAE_Prod!$AV$23</f>
        <v>0</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659</v>
      </c>
      <c r="C115" s="12" t="s">
        <v>665</v>
      </c>
      <c r="D115" s="15" t="s">
        <v>12</v>
      </c>
      <c r="E115" s="9" t="s">
        <v>3</v>
      </c>
      <c r="F115" s="40" t="s">
        <v>10</v>
      </c>
      <c r="G115" s="46">
        <f>PINNAE_Prod!$AY$9</f>
        <v>1</v>
      </c>
      <c r="H115" s="72">
        <f>PINNAE_Prod!$AY$10</f>
        <v>1</v>
      </c>
      <c r="I115" s="59">
        <f>PINNAE_Prod!$AX$13</f>
        <v>0</v>
      </c>
      <c r="J115" s="21">
        <f>PINNAE_Prod!$AY$13</f>
        <v>0</v>
      </c>
      <c r="K115" s="59">
        <f>PINNAE_Prod!$AX$14</f>
        <v>0</v>
      </c>
      <c r="L115" s="21">
        <f>PINNAE_Prod!$AY$14</f>
        <v>0</v>
      </c>
      <c r="M115" s="59">
        <f>PINNAE_Prod!$AX$15</f>
        <v>0</v>
      </c>
      <c r="N115" s="21">
        <f>PINNAE_Prod!$AY$15</f>
        <v>0</v>
      </c>
      <c r="O115" s="59">
        <f>PINNAE_Prod!$AX$16</f>
        <v>0</v>
      </c>
      <c r="P115" s="21">
        <f>PINNAE_Prod!$AY$16</f>
        <v>0</v>
      </c>
      <c r="Q115" s="59">
        <f>PINNAE_Prod!$AX$17</f>
        <v>0</v>
      </c>
      <c r="R115" s="21">
        <f>PINNAE_Prod!$AY$17</f>
        <v>0</v>
      </c>
      <c r="S115" s="59">
        <f>PINNAE_Prod!$AX$18</f>
        <v>0</v>
      </c>
      <c r="T115" s="21">
        <f>PINNAE_Prod!$AY$18</f>
        <v>0</v>
      </c>
      <c r="U115" s="59">
        <f>PINNAE_Prod!$AX$19</f>
        <v>0</v>
      </c>
      <c r="V115" s="21">
        <f>PINNAE_Prod!$AY$19</f>
        <v>0</v>
      </c>
      <c r="W115" s="59">
        <f>PINNAE_Prod!$AX$20</f>
        <v>0</v>
      </c>
      <c r="X115" s="21">
        <f>PINNAE_Prod!$AY$20</f>
        <v>0</v>
      </c>
      <c r="Y115" s="59">
        <f>PINNAE_Prod!$AX$21</f>
        <v>0</v>
      </c>
      <c r="Z115" s="21">
        <f>PINNAE_Prod!$AY$21</f>
        <v>0</v>
      </c>
      <c r="AA115" s="59">
        <f>PINNAE_Prod!$AX$22</f>
        <v>0</v>
      </c>
      <c r="AB115" s="21">
        <f>PINNAE_Prod!$AY$22</f>
        <v>0</v>
      </c>
      <c r="AC115" s="59">
        <f>PINNAE_Prod!$AX$23</f>
        <v>0</v>
      </c>
      <c r="AD115" s="21">
        <f>PINNAE_Prod!$AY$23</f>
        <v>0</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660</v>
      </c>
      <c r="C116" s="12" t="s">
        <v>666</v>
      </c>
      <c r="D116" s="15" t="s">
        <v>12</v>
      </c>
      <c r="E116" s="9" t="s">
        <v>3</v>
      </c>
      <c r="F116" s="40" t="s">
        <v>10</v>
      </c>
      <c r="G116" s="46">
        <f>PINNAE_Prod!$AZ$9</f>
        <v>1</v>
      </c>
      <c r="H116" s="72">
        <f>PINNAE_Prod!$AZ$10</f>
        <v>1</v>
      </c>
      <c r="I116" s="59">
        <f>PINNAE_Prod!$AX$13</f>
        <v>0</v>
      </c>
      <c r="J116" s="21">
        <f>PINNAE_Prod!$AZ$13</f>
        <v>0</v>
      </c>
      <c r="K116" s="59">
        <f>PINNAE_Prod!$AX$14</f>
        <v>0</v>
      </c>
      <c r="L116" s="21">
        <f>PINNAE_Prod!$AZ$14</f>
        <v>0</v>
      </c>
      <c r="M116" s="59">
        <f>PINNAE_Prod!$AX$15</f>
        <v>0</v>
      </c>
      <c r="N116" s="21">
        <f>PINNAE_Prod!$AZ$15</f>
        <v>0</v>
      </c>
      <c r="O116" s="59">
        <f>PINNAE_Prod!$AX$16</f>
        <v>0</v>
      </c>
      <c r="P116" s="21">
        <f>PINNAE_Prod!$AZ$16</f>
        <v>0</v>
      </c>
      <c r="Q116" s="59">
        <f>PINNAE_Prod!$AX$17</f>
        <v>0</v>
      </c>
      <c r="R116" s="21">
        <f>PINNAE_Prod!$AZ$17</f>
        <v>0</v>
      </c>
      <c r="S116" s="59">
        <f>PINNAE_Prod!$AX$18</f>
        <v>0</v>
      </c>
      <c r="T116" s="21">
        <f>PINNAE_Prod!$AZ$18</f>
        <v>0</v>
      </c>
      <c r="U116" s="59">
        <f>PINNAE_Prod!$AX$19</f>
        <v>0</v>
      </c>
      <c r="V116" s="21">
        <f>PINNAE_Prod!$AZ$19</f>
        <v>0</v>
      </c>
      <c r="W116" s="59">
        <f>PINNAE_Prod!$AX$20</f>
        <v>0</v>
      </c>
      <c r="X116" s="21">
        <f>PINNAE_Prod!$AZ$20</f>
        <v>0</v>
      </c>
      <c r="Y116" s="59">
        <f>PINNAE_Prod!$AX$21</f>
        <v>0</v>
      </c>
      <c r="Z116" s="21">
        <f>PINNAE_Prod!$AZ$21</f>
        <v>0</v>
      </c>
      <c r="AA116" s="59">
        <f>PINNAE_Prod!$AX$22</f>
        <v>0</v>
      </c>
      <c r="AB116" s="21">
        <f>PINNAE_Prod!$AZ$22</f>
        <v>0</v>
      </c>
      <c r="AC116" s="59">
        <f>PINNAE_Prod!$AX$23</f>
        <v>0</v>
      </c>
      <c r="AD116" s="21">
        <f>PINNAE_Prod!$AZ$23</f>
        <v>0</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661</v>
      </c>
      <c r="C117" s="12" t="s">
        <v>667</v>
      </c>
      <c r="D117" s="15" t="s">
        <v>12</v>
      </c>
      <c r="E117" s="9" t="s">
        <v>3</v>
      </c>
      <c r="F117" s="40" t="s">
        <v>10</v>
      </c>
      <c r="G117" s="46">
        <f>PINNAE_Prod!$BB$9</f>
        <v>1</v>
      </c>
      <c r="H117" s="72">
        <f>PINNAE_Prod!$BB$10</f>
        <v>6</v>
      </c>
      <c r="I117" s="59">
        <f>PINNAE_Prod!$BA$13</f>
        <v>0</v>
      </c>
      <c r="J117" s="21">
        <f>PINNAE_Prod!$BB$13</f>
        <v>5</v>
      </c>
      <c r="K117" s="59">
        <f>PINNAE_Prod!$BA$14</f>
        <v>98</v>
      </c>
      <c r="L117" s="21">
        <f>PINNAE_Prod!$BB$14</f>
        <v>5</v>
      </c>
      <c r="M117" s="59">
        <f>PINNAE_Prod!$BA$15</f>
        <v>98.1</v>
      </c>
      <c r="N117" s="21">
        <f>PINNAE_Prod!$BB$15</f>
        <v>3</v>
      </c>
      <c r="O117" s="59">
        <f>PINNAE_Prod!$BA$16</f>
        <v>98.5</v>
      </c>
      <c r="P117" s="21">
        <f>PINNAE_Prod!$BB$16</f>
        <v>0</v>
      </c>
      <c r="Q117" s="59">
        <f>PINNAE_Prod!$BA$17</f>
        <v>99</v>
      </c>
      <c r="R117" s="21">
        <f>PINNAE_Prod!$BB$17</f>
        <v>-3</v>
      </c>
      <c r="S117" s="59">
        <f>PINNAE_Prod!$BA$18</f>
        <v>100</v>
      </c>
      <c r="T117" s="21">
        <f>PINNAE_Prod!$BB$18</f>
        <v>-5</v>
      </c>
      <c r="U117" s="59">
        <f>PINNAE_Prod!$BA$19</f>
        <v>0</v>
      </c>
      <c r="V117" s="21">
        <f>PINNAE_Prod!$BB$19</f>
        <v>0</v>
      </c>
      <c r="W117" s="59">
        <f>PINNAE_Prod!$BA$20</f>
        <v>0</v>
      </c>
      <c r="X117" s="21">
        <f>PINNAE_Prod!$BB$20</f>
        <v>0</v>
      </c>
      <c r="Y117" s="59">
        <f>PINNAE_Prod!$BA$21</f>
        <v>0</v>
      </c>
      <c r="Z117" s="21">
        <f>PINNAE_Prod!$BB$21</f>
        <v>0</v>
      </c>
      <c r="AA117" s="59">
        <f>PINNAE_Prod!$BA$22</f>
        <v>0</v>
      </c>
      <c r="AB117" s="21">
        <f>PINNAE_Prod!$BB$22</f>
        <v>0</v>
      </c>
      <c r="AC117" s="59">
        <f>PINNAE_Prod!$BA$23</f>
        <v>0</v>
      </c>
      <c r="AD117" s="21">
        <f>PINNAE_Prod!$BB$23</f>
        <v>0</v>
      </c>
      <c r="AE117" s="59">
        <f>PINNAE_Prod!$BA$24</f>
        <v>0</v>
      </c>
      <c r="AF117" s="21">
        <f>PINNAE_Prod!$BB$24</f>
        <v>0</v>
      </c>
      <c r="AG117" s="59">
        <f>PINNAE_Prod!$BA$25</f>
        <v>0</v>
      </c>
      <c r="AH117" s="21">
        <f>PINNAE_Prod!$BB$25</f>
        <v>0</v>
      </c>
      <c r="AI117" s="59">
        <f>PINNAE_Prod!$BA$26</f>
        <v>0</v>
      </c>
      <c r="AJ117" s="21">
        <f>PINNAE_Prod!$BB$26</f>
        <v>0</v>
      </c>
      <c r="AK117" s="59">
        <f>PINNAE_Prod!$BA$27</f>
        <v>0</v>
      </c>
      <c r="AL117" s="21">
        <f>PINNAE_Prod!$BB$27</f>
        <v>0</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662</v>
      </c>
      <c r="C118" s="12" t="s">
        <v>668</v>
      </c>
      <c r="D118" s="15" t="s">
        <v>12</v>
      </c>
      <c r="E118" s="9" t="s">
        <v>3</v>
      </c>
      <c r="F118" s="40" t="s">
        <v>10</v>
      </c>
      <c r="G118" s="46">
        <f>PINNAE_Prod!$BC$9</f>
        <v>1</v>
      </c>
      <c r="H118" s="72">
        <f>PINNAE_Prod!$BC$10</f>
        <v>6</v>
      </c>
      <c r="I118" s="59">
        <f>PINNAE_Prod!$BA$13</f>
        <v>0</v>
      </c>
      <c r="J118" s="21">
        <f>PINNAE_Prod!$BC$13</f>
        <v>1</v>
      </c>
      <c r="K118" s="59">
        <f>PINNAE_Prod!$BA$14</f>
        <v>98</v>
      </c>
      <c r="L118" s="21">
        <f>PINNAE_Prod!$BC$14</f>
        <v>1</v>
      </c>
      <c r="M118" s="59">
        <f>PINNAE_Prod!$BA$15</f>
        <v>98.1</v>
      </c>
      <c r="N118" s="21">
        <f>PINNAE_Prod!$BC$15</f>
        <v>1</v>
      </c>
      <c r="O118" s="59">
        <f>PINNAE_Prod!$BA$16</f>
        <v>98.5</v>
      </c>
      <c r="P118" s="21">
        <f>PINNAE_Prod!$BC$16</f>
        <v>1</v>
      </c>
      <c r="Q118" s="59">
        <f>PINNAE_Prod!$BA$17</f>
        <v>99</v>
      </c>
      <c r="R118" s="21">
        <f>PINNAE_Prod!$BC$17</f>
        <v>1</v>
      </c>
      <c r="S118" s="59">
        <f>PINNAE_Prod!$BA$18</f>
        <v>100</v>
      </c>
      <c r="T118" s="21">
        <f>PINNAE_Prod!$BC$18</f>
        <v>1</v>
      </c>
      <c r="U118" s="59">
        <f>PINNAE_Prod!$BA$19</f>
        <v>0</v>
      </c>
      <c r="V118" s="21">
        <f>PINNAE_Prod!$BC$19</f>
        <v>0</v>
      </c>
      <c r="W118" s="59">
        <f>PINNAE_Prod!$BA$20</f>
        <v>0</v>
      </c>
      <c r="X118" s="21">
        <f>PINNAE_Prod!$BC$20</f>
        <v>0</v>
      </c>
      <c r="Y118" s="59">
        <f>PINNAE_Prod!$BA$21</f>
        <v>0</v>
      </c>
      <c r="Z118" s="21">
        <f>PINNAE_Prod!$BC$21</f>
        <v>0</v>
      </c>
      <c r="AA118" s="59">
        <f>PINNAE_Prod!$BA$22</f>
        <v>0</v>
      </c>
      <c r="AB118" s="21">
        <f>PINNAE_Prod!$BC$22</f>
        <v>0</v>
      </c>
      <c r="AC118" s="59">
        <f>PINNAE_Prod!$BA$23</f>
        <v>0</v>
      </c>
      <c r="AD118" s="21">
        <f>PINNAE_Prod!$BC$23</f>
        <v>0</v>
      </c>
      <c r="AE118" s="59">
        <f>PINNAE_Prod!$BA$24</f>
        <v>0</v>
      </c>
      <c r="AF118" s="21">
        <f>PINNAE_Prod!$BC$24</f>
        <v>0</v>
      </c>
      <c r="AG118" s="59">
        <f>PINNAE_Prod!$BA$25</f>
        <v>0</v>
      </c>
      <c r="AH118" s="21">
        <f>PINNAE_Prod!$BC$25</f>
        <v>0</v>
      </c>
      <c r="AI118" s="59">
        <f>PINNAE_Prod!$BA$26</f>
        <v>0</v>
      </c>
      <c r="AJ118" s="21">
        <f>PINNAE_Prod!$BC$26</f>
        <v>0</v>
      </c>
      <c r="AK118" s="59">
        <f>PINNAE_Prod!$BA$27</f>
        <v>0</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663</v>
      </c>
      <c r="C119" s="12" t="s">
        <v>669</v>
      </c>
      <c r="D119" s="15" t="s">
        <v>12</v>
      </c>
      <c r="E119" s="9" t="s">
        <v>3</v>
      </c>
      <c r="F119" s="40" t="s">
        <v>10</v>
      </c>
      <c r="G119" s="46">
        <f>PINNAE_Prod!$BE$9</f>
        <v>1</v>
      </c>
      <c r="H119" s="72">
        <f>PINNAE_Prod!$BE$10</f>
        <v>1</v>
      </c>
      <c r="I119" s="59">
        <f>PINNAE_Prod!$BD$13</f>
        <v>0</v>
      </c>
      <c r="J119" s="21">
        <f>PINNAE_Prod!$BE$13</f>
        <v>0</v>
      </c>
      <c r="K119" s="59">
        <f>PINNAE_Prod!$BD$14</f>
        <v>0</v>
      </c>
      <c r="L119" s="21">
        <f>PINNAE_Prod!$BE$14</f>
        <v>0</v>
      </c>
      <c r="M119" s="59">
        <f>PINNAE_Prod!$BD$15</f>
        <v>0</v>
      </c>
      <c r="N119" s="21">
        <f>PINNAE_Prod!$BE$15</f>
        <v>0</v>
      </c>
      <c r="O119" s="59">
        <f>PINNAE_Prod!$BD$16</f>
        <v>0</v>
      </c>
      <c r="P119" s="21">
        <f>PINNAE_Prod!$BE$16</f>
        <v>0</v>
      </c>
      <c r="Q119" s="59">
        <f>PINNAE_Prod!$BD$17</f>
        <v>0</v>
      </c>
      <c r="R119" s="21">
        <f>PINNAE_Prod!$BE$17</f>
        <v>0</v>
      </c>
      <c r="S119" s="59">
        <f>PINNAE_Prod!$BD$18</f>
        <v>0</v>
      </c>
      <c r="T119" s="21">
        <f>PINNAE_Prod!$BE$18</f>
        <v>0</v>
      </c>
      <c r="U119" s="59">
        <f>PINNAE_Prod!$BD$19</f>
        <v>0</v>
      </c>
      <c r="V119" s="21">
        <f>PINNAE_Prod!$BE$19</f>
        <v>0</v>
      </c>
      <c r="W119" s="59">
        <f>PINNAE_Prod!$BD$20</f>
        <v>0</v>
      </c>
      <c r="X119" s="21">
        <f>PINNAE_Prod!$BE$20</f>
        <v>0</v>
      </c>
      <c r="Y119" s="59">
        <f>PINNAE_Prod!$BD$21</f>
        <v>0</v>
      </c>
      <c r="Z119" s="21">
        <f>PINNAE_Prod!$BE$21</f>
        <v>0</v>
      </c>
      <c r="AA119" s="59">
        <f>PINNAE_Prod!$BD$22</f>
        <v>0</v>
      </c>
      <c r="AB119" s="21">
        <f>PINNAE_Prod!$BE$22</f>
        <v>0</v>
      </c>
      <c r="AC119" s="59">
        <f>PINNAE_Prod!$BD$23</f>
        <v>0</v>
      </c>
      <c r="AD119" s="21">
        <f>PINNAE_Prod!$BE$23</f>
        <v>0</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664</v>
      </c>
      <c r="C120" s="12" t="s">
        <v>670</v>
      </c>
      <c r="D120" s="15" t="s">
        <v>12</v>
      </c>
      <c r="E120" s="9" t="s">
        <v>3</v>
      </c>
      <c r="F120" s="40" t="s">
        <v>10</v>
      </c>
      <c r="G120" s="46">
        <f>PINNAE_Prod!$BF$9</f>
        <v>1</v>
      </c>
      <c r="H120" s="72">
        <f>PINNAE_Prod!$BF$10</f>
        <v>1</v>
      </c>
      <c r="I120" s="59">
        <f>PINNAE_Prod!$BD$13</f>
        <v>0</v>
      </c>
      <c r="J120" s="21">
        <f>PINNAE_Prod!$BF$13</f>
        <v>0</v>
      </c>
      <c r="K120" s="59">
        <f>PINNAE_Prod!$BD$14</f>
        <v>0</v>
      </c>
      <c r="L120" s="21">
        <f>PINNAE_Prod!$BF$14</f>
        <v>0</v>
      </c>
      <c r="M120" s="59">
        <f>PINNAE_Prod!$BD$15</f>
        <v>0</v>
      </c>
      <c r="N120" s="21">
        <f>PINNAE_Prod!$BF$15</f>
        <v>0</v>
      </c>
      <c r="O120" s="59">
        <f>PINNAE_Prod!$BD$16</f>
        <v>0</v>
      </c>
      <c r="P120" s="21">
        <f>PINNAE_Prod!$BF$16</f>
        <v>0</v>
      </c>
      <c r="Q120" s="59">
        <f>PINNAE_Prod!$BD$17</f>
        <v>0</v>
      </c>
      <c r="R120" s="21">
        <f>PINNAE_Prod!$BF$17</f>
        <v>0</v>
      </c>
      <c r="S120" s="59">
        <f>PINNAE_Prod!$BD$18</f>
        <v>0</v>
      </c>
      <c r="T120" s="21">
        <f>PINNAE_Prod!$BF$18</f>
        <v>0</v>
      </c>
      <c r="U120" s="59">
        <f>PINNAE_Prod!$BD$19</f>
        <v>0</v>
      </c>
      <c r="V120" s="21">
        <f>PINNAE_Prod!$BF$19</f>
        <v>0</v>
      </c>
      <c r="W120" s="59">
        <f>PINNAE_Prod!$BD$20</f>
        <v>0</v>
      </c>
      <c r="X120" s="21">
        <f>PINNAE_Prod!$BF$20</f>
        <v>0</v>
      </c>
      <c r="Y120" s="59">
        <f>PINNAE_Prod!$BD$21</f>
        <v>0</v>
      </c>
      <c r="Z120" s="21">
        <f>PINNAE_Prod!$BF$21</f>
        <v>0</v>
      </c>
      <c r="AA120" s="59">
        <f>PINNAE_Prod!$BD$22</f>
        <v>0</v>
      </c>
      <c r="AB120" s="21">
        <f>PINNAE_Prod!$BF$22</f>
        <v>0</v>
      </c>
      <c r="AC120" s="59">
        <f>PINNAE_Prod!$BD$23</f>
        <v>0</v>
      </c>
      <c r="AD120" s="21">
        <f>PINNAE_Prod!$BF$23</f>
        <v>0</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2" t="s">
        <v>986</v>
      </c>
      <c r="D121" s="18" t="s">
        <v>12</v>
      </c>
      <c r="E121" s="9" t="s">
        <v>3</v>
      </c>
      <c r="F121" s="40" t="s">
        <v>6</v>
      </c>
      <c r="G121" s="46">
        <f>PINNAE_Prod!$BI$9</f>
        <v>1</v>
      </c>
      <c r="H121" s="72">
        <f>PINNAE_Prod!$BI$10</f>
        <v>1</v>
      </c>
      <c r="I121" s="59">
        <f>PINNAE_Prod!$BH$13</f>
        <v>0</v>
      </c>
      <c r="J121" s="21">
        <f>PINNAE_Prod!$BI$13</f>
        <v>0</v>
      </c>
      <c r="K121" s="59">
        <f>PINNAE_Prod!$BH$14</f>
        <v>0</v>
      </c>
      <c r="L121" s="21">
        <f>PINNAE_Prod!$BI$14</f>
        <v>0</v>
      </c>
      <c r="M121" s="59">
        <f>PINNAE_Prod!$BH$15</f>
        <v>0</v>
      </c>
      <c r="N121" s="21">
        <f>PINNAE_Prod!$BI$15</f>
        <v>0</v>
      </c>
      <c r="O121" s="59">
        <f>PINNAE_Prod!$BH$16</f>
        <v>0</v>
      </c>
      <c r="P121" s="21">
        <f>PINNAE_Prod!$BI$16</f>
        <v>0</v>
      </c>
      <c r="Q121" s="59">
        <f>PINNAE_Prod!$BH$17</f>
        <v>0</v>
      </c>
      <c r="R121" s="21">
        <f>PINNAE_Prod!$BI$17</f>
        <v>0</v>
      </c>
      <c r="S121" s="59">
        <f>PINNAE_Prod!$BH$18</f>
        <v>0</v>
      </c>
      <c r="T121" s="21">
        <f>PINNAE_Prod!$BI$18</f>
        <v>0</v>
      </c>
      <c r="U121" s="59">
        <f>PINNAE_Prod!$BH$19</f>
        <v>0</v>
      </c>
      <c r="V121" s="21">
        <f>PINNAE_Prod!$BI$19</f>
        <v>0</v>
      </c>
      <c r="W121" s="59">
        <f>PINNAE_Prod!$BH$20</f>
        <v>0</v>
      </c>
      <c r="X121" s="21">
        <f>PINNAE_Prod!$BI$20</f>
        <v>0</v>
      </c>
      <c r="Y121" s="59">
        <f>PINNAE_Prod!$BH$21</f>
        <v>0</v>
      </c>
      <c r="Z121" s="21">
        <f>PINNAE_Prod!$BI$21</f>
        <v>0</v>
      </c>
      <c r="AA121" s="59">
        <f>PINNAE_Prod!$BH$22</f>
        <v>0</v>
      </c>
      <c r="AB121" s="21">
        <f>PINNAE_Prod!$BI$22</f>
        <v>0</v>
      </c>
      <c r="AC121" s="59">
        <f>PINNAE_Prod!$BH$23</f>
        <v>0</v>
      </c>
      <c r="AD121" s="21">
        <f>PINNAE_Prod!$BI$23</f>
        <v>0</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2" t="s">
        <v>987</v>
      </c>
      <c r="D122" s="15" t="s">
        <v>12</v>
      </c>
      <c r="E122" s="9" t="s">
        <v>3</v>
      </c>
      <c r="F122" s="40" t="s">
        <v>6</v>
      </c>
      <c r="G122" s="46">
        <f>PINNAE_Prod!$BJ$9</f>
        <v>1</v>
      </c>
      <c r="H122" s="72">
        <f>PINNAE_Prod!$BJ$10</f>
        <v>1</v>
      </c>
      <c r="I122" s="59">
        <f>PINNAE_Prod!$BH$13</f>
        <v>0</v>
      </c>
      <c r="J122" s="21">
        <f>PINNAE_Prod!$BJ$13</f>
        <v>0</v>
      </c>
      <c r="K122" s="59">
        <f>PINNAE_Prod!$BH$14</f>
        <v>0</v>
      </c>
      <c r="L122" s="21">
        <f>PINNAE_Prod!$BJ$14</f>
        <v>0</v>
      </c>
      <c r="M122" s="59">
        <f>PINNAE_Prod!$BH$15</f>
        <v>0</v>
      </c>
      <c r="N122" s="21">
        <f>PINNAE_Prod!$BJ$15</f>
        <v>0</v>
      </c>
      <c r="O122" s="59">
        <f>PINNAE_Prod!$BH$16</f>
        <v>0</v>
      </c>
      <c r="P122" s="21">
        <f>PINNAE_Prod!$BJ$16</f>
        <v>0</v>
      </c>
      <c r="Q122" s="59">
        <f>PINNAE_Prod!$BH$17</f>
        <v>0</v>
      </c>
      <c r="R122" s="21">
        <f>PINNAE_Prod!$BJ$17</f>
        <v>0</v>
      </c>
      <c r="S122" s="59">
        <f>PINNAE_Prod!$BH$18</f>
        <v>0</v>
      </c>
      <c r="T122" s="21">
        <f>PINNAE_Prod!$BJ$18</f>
        <v>0</v>
      </c>
      <c r="U122" s="59">
        <f>PINNAE_Prod!$BH$19</f>
        <v>0</v>
      </c>
      <c r="V122" s="21">
        <f>PINNAE_Prod!$BJ$19</f>
        <v>0</v>
      </c>
      <c r="W122" s="59">
        <f>PINNAE_Prod!$BH$20</f>
        <v>0</v>
      </c>
      <c r="X122" s="21">
        <f>PINNAE_Prod!$BJ$20</f>
        <v>0</v>
      </c>
      <c r="Y122" s="59">
        <f>PINNAE_Prod!$BH$21</f>
        <v>0</v>
      </c>
      <c r="Z122" s="21">
        <f>PINNAE_Prod!$BJ$21</f>
        <v>0</v>
      </c>
      <c r="AA122" s="59">
        <f>PINNAE_Prod!$BH$22</f>
        <v>0</v>
      </c>
      <c r="AB122" s="21">
        <f>PINNAE_Prod!$BJ$22</f>
        <v>0</v>
      </c>
      <c r="AC122" s="59">
        <f>PINNAE_Prod!$BH$23</f>
        <v>0</v>
      </c>
      <c r="AD122" s="21">
        <f>PINNAE_Prod!$BJ$23</f>
        <v>0</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2" t="s">
        <v>988</v>
      </c>
      <c r="D123" s="15" t="s">
        <v>12</v>
      </c>
      <c r="E123" s="9" t="s">
        <v>3</v>
      </c>
      <c r="F123" s="40" t="s">
        <v>6</v>
      </c>
      <c r="G123" s="46">
        <f>PINNAE_Prod!$BL$9</f>
        <v>1</v>
      </c>
      <c r="H123" s="72">
        <f>PINNAE_Prod!$BL$10</f>
        <v>6</v>
      </c>
      <c r="I123" s="59">
        <f>PINNAE_Prod!$BK$13</f>
        <v>0</v>
      </c>
      <c r="J123" s="21">
        <f>PINNAE_Prod!$BL$13</f>
        <v>90</v>
      </c>
      <c r="K123" s="59">
        <f>PINNAE_Prod!$BK$14</f>
        <v>98</v>
      </c>
      <c r="L123" s="21">
        <f>PINNAE_Prod!$BL$14</f>
        <v>90</v>
      </c>
      <c r="M123" s="59">
        <f>PINNAE_Prod!$BK$15</f>
        <v>98.1</v>
      </c>
      <c r="N123" s="21">
        <f>PINNAE_Prod!$BL$15</f>
        <v>80</v>
      </c>
      <c r="O123" s="59">
        <f>PINNAE_Prod!$BK$16</f>
        <v>98.5</v>
      </c>
      <c r="P123" s="21">
        <f>PINNAE_Prod!$BL$16</f>
        <v>70</v>
      </c>
      <c r="Q123" s="59">
        <f>PINNAE_Prod!$BK$17</f>
        <v>99</v>
      </c>
      <c r="R123" s="21">
        <f>PINNAE_Prod!$BL$17</f>
        <v>50</v>
      </c>
      <c r="S123" s="59">
        <f>PINNAE_Prod!$BK$18</f>
        <v>100</v>
      </c>
      <c r="T123" s="21">
        <f>PINNAE_Prod!$BL$18</f>
        <v>-1</v>
      </c>
      <c r="U123" s="59">
        <f>PINNAE_Prod!$BK$19</f>
        <v>0</v>
      </c>
      <c r="V123" s="21">
        <f>PINNAE_Prod!$BL$19</f>
        <v>0</v>
      </c>
      <c r="W123" s="59">
        <f>PINNAE_Prod!$BK$20</f>
        <v>0</v>
      </c>
      <c r="X123" s="21">
        <f>PINNAE_Prod!$BL$20</f>
        <v>0</v>
      </c>
      <c r="Y123" s="59">
        <f>PINNAE_Prod!$BK$21</f>
        <v>0</v>
      </c>
      <c r="Z123" s="21">
        <f>PINNAE_Prod!$BL$21</f>
        <v>0</v>
      </c>
      <c r="AA123" s="59">
        <f>PINNAE_Prod!$BK$22</f>
        <v>0</v>
      </c>
      <c r="AB123" s="21">
        <f>PINNAE_Prod!$BL$22</f>
        <v>0</v>
      </c>
      <c r="AC123" s="59">
        <f>PINNAE_Prod!$BK$23</f>
        <v>0</v>
      </c>
      <c r="AD123" s="21">
        <f>PINNAE_Prod!$BL$23</f>
        <v>0</v>
      </c>
      <c r="AE123" s="59">
        <f>PINNAE_Prod!$BK$24</f>
        <v>0</v>
      </c>
      <c r="AF123" s="21">
        <f>PINNAE_Prod!$BL$24</f>
        <v>0</v>
      </c>
      <c r="AG123" s="59">
        <f>PINNAE_Prod!$BK$25</f>
        <v>0</v>
      </c>
      <c r="AH123" s="21">
        <f>PINNAE_Prod!$BL$25</f>
        <v>0</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2" t="s">
        <v>989</v>
      </c>
      <c r="D124" s="15" t="s">
        <v>12</v>
      </c>
      <c r="E124" s="9" t="s">
        <v>3</v>
      </c>
      <c r="F124" s="40" t="s">
        <v>6</v>
      </c>
      <c r="G124" s="46">
        <f>PINNAE_Prod!$BM$9</f>
        <v>1</v>
      </c>
      <c r="H124" s="72">
        <f>PINNAE_Prod!$BM$10</f>
        <v>6</v>
      </c>
      <c r="I124" s="59">
        <f>PINNAE_Prod!$BK$13</f>
        <v>0</v>
      </c>
      <c r="J124" s="21">
        <f>PINNAE_Prod!$BM$13</f>
        <v>0</v>
      </c>
      <c r="K124" s="59">
        <f>PINNAE_Prod!$BK$14</f>
        <v>98</v>
      </c>
      <c r="L124" s="21">
        <f>PINNAE_Prod!$BM$14</f>
        <v>0</v>
      </c>
      <c r="M124" s="59">
        <f>PINNAE_Prod!$BK$15</f>
        <v>98.1</v>
      </c>
      <c r="N124" s="21">
        <f>PINNAE_Prod!$BM$15</f>
        <v>2</v>
      </c>
      <c r="O124" s="59">
        <f>PINNAE_Prod!$BK$16</f>
        <v>98.5</v>
      </c>
      <c r="P124" s="21">
        <f>PINNAE_Prod!$BM$16</f>
        <v>1</v>
      </c>
      <c r="Q124" s="59">
        <f>PINNAE_Prod!$BK$17</f>
        <v>99</v>
      </c>
      <c r="R124" s="21">
        <f>PINNAE_Prod!$BM$17</f>
        <v>0.5</v>
      </c>
      <c r="S124" s="59">
        <f>PINNAE_Prod!$BK$18</f>
        <v>100</v>
      </c>
      <c r="T124" s="21">
        <f>PINNAE_Prod!$BM$18</f>
        <v>0.01</v>
      </c>
      <c r="U124" s="59">
        <f>PINNAE_Prod!$BK$19</f>
        <v>0</v>
      </c>
      <c r="V124" s="21">
        <f>PINNAE_Prod!$BM$19</f>
        <v>0</v>
      </c>
      <c r="W124" s="59">
        <f>PINNAE_Prod!$BK$20</f>
        <v>0</v>
      </c>
      <c r="X124" s="21">
        <f>PINNAE_Prod!$BM$20</f>
        <v>0</v>
      </c>
      <c r="Y124" s="59">
        <f>PINNAE_Prod!$BK$21</f>
        <v>0</v>
      </c>
      <c r="Z124" s="21">
        <f>PINNAE_Prod!$BM$21</f>
        <v>0</v>
      </c>
      <c r="AA124" s="59">
        <f>PINNAE_Prod!$BK$22</f>
        <v>0</v>
      </c>
      <c r="AB124" s="21">
        <f>PINNAE_Prod!$BM$22</f>
        <v>0</v>
      </c>
      <c r="AC124" s="59">
        <f>PINNAE_Prod!$BK$23</f>
        <v>0</v>
      </c>
      <c r="AD124" s="21">
        <f>PINNAE_Prod!$BM$23</f>
        <v>0</v>
      </c>
      <c r="AE124" s="59">
        <f>PINNAE_Prod!$BK$24</f>
        <v>0</v>
      </c>
      <c r="AF124" s="21">
        <f>PINNAE_Prod!$BM$24</f>
        <v>0</v>
      </c>
      <c r="AG124" s="59">
        <f>PINNAE_Prod!$BK$25</f>
        <v>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2" t="s">
        <v>990</v>
      </c>
      <c r="D125" s="15" t="s">
        <v>12</v>
      </c>
      <c r="E125" s="9" t="s">
        <v>3</v>
      </c>
      <c r="F125" s="40" t="s">
        <v>6</v>
      </c>
      <c r="G125" s="46">
        <f>PINNAE_Prod!$BO$9</f>
        <v>1</v>
      </c>
      <c r="H125" s="72">
        <f>PINNAE_Prod!$BO$10</f>
        <v>1</v>
      </c>
      <c r="I125" s="59">
        <f>PINNAE_Prod!$BN$13</f>
        <v>0</v>
      </c>
      <c r="J125" s="21">
        <f>PINNAE_Prod!$BO$13</f>
        <v>0</v>
      </c>
      <c r="K125" s="59">
        <f>PINNAE_Prod!$BN$14</f>
        <v>0</v>
      </c>
      <c r="L125" s="21">
        <f>PINNAE_Prod!$BO$14</f>
        <v>0</v>
      </c>
      <c r="M125" s="59">
        <f>PINNAE_Prod!$BN$15</f>
        <v>0</v>
      </c>
      <c r="N125" s="21">
        <f>PINNAE_Prod!$BO$15</f>
        <v>0</v>
      </c>
      <c r="O125" s="59">
        <f>PINNAE_Prod!$BN$16</f>
        <v>0</v>
      </c>
      <c r="P125" s="21">
        <f>PINNAE_Prod!$BO$16</f>
        <v>0</v>
      </c>
      <c r="Q125" s="59">
        <f>PINNAE_Prod!$BN$17</f>
        <v>0</v>
      </c>
      <c r="R125" s="21">
        <f>PINNAE_Prod!$BO$17</f>
        <v>0</v>
      </c>
      <c r="S125" s="59">
        <f>PINNAE_Prod!$BN$18</f>
        <v>0</v>
      </c>
      <c r="T125" s="21">
        <f>PINNAE_Prod!$BO$18</f>
        <v>0</v>
      </c>
      <c r="U125" s="59">
        <f>PINNAE_Prod!$BN$19</f>
        <v>0</v>
      </c>
      <c r="V125" s="21">
        <f>PINNAE_Prod!$BO$19</f>
        <v>0</v>
      </c>
      <c r="W125" s="59">
        <f>PINNAE_Prod!$BN$20</f>
        <v>0</v>
      </c>
      <c r="X125" s="21">
        <f>PINNAE_Prod!$BO$20</f>
        <v>0</v>
      </c>
      <c r="Y125" s="59">
        <f>PINNAE_Prod!$BN$21</f>
        <v>0</v>
      </c>
      <c r="Z125" s="21">
        <f>PINNAE_Prod!$BO$21</f>
        <v>0</v>
      </c>
      <c r="AA125" s="59">
        <f>PINNAE_Prod!$BN$22</f>
        <v>0</v>
      </c>
      <c r="AB125" s="21">
        <f>PINNAE_Prod!$BO$22</f>
        <v>0</v>
      </c>
      <c r="AC125" s="59">
        <f>PINNAE_Prod!$BN$23</f>
        <v>0</v>
      </c>
      <c r="AD125" s="21">
        <f>PINNAE_Prod!$BO$23</f>
        <v>0</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2" t="s">
        <v>991</v>
      </c>
      <c r="D126" s="15" t="s">
        <v>12</v>
      </c>
      <c r="E126" s="9" t="s">
        <v>3</v>
      </c>
      <c r="F126" s="40" t="s">
        <v>6</v>
      </c>
      <c r="G126" s="46">
        <f>PINNAE_Prod!$BP$9</f>
        <v>1</v>
      </c>
      <c r="H126" s="72">
        <f>PINNAE_Prod!$BP$10</f>
        <v>1</v>
      </c>
      <c r="I126" s="59">
        <f>PINNAE_Prod!$BN$13</f>
        <v>0</v>
      </c>
      <c r="J126" s="21">
        <f>PINNAE_Prod!$BP$13</f>
        <v>0</v>
      </c>
      <c r="K126" s="59">
        <f>PINNAE_Prod!$BN$14</f>
        <v>0</v>
      </c>
      <c r="L126" s="21">
        <f>PINNAE_Prod!$BP$14</f>
        <v>0</v>
      </c>
      <c r="M126" s="59">
        <f>PINNAE_Prod!$BN$15</f>
        <v>0</v>
      </c>
      <c r="N126" s="21">
        <f>PINNAE_Prod!$BP$15</f>
        <v>0</v>
      </c>
      <c r="O126" s="59">
        <f>PINNAE_Prod!$BN$16</f>
        <v>0</v>
      </c>
      <c r="P126" s="21">
        <f>PINNAE_Prod!$BP$16</f>
        <v>0</v>
      </c>
      <c r="Q126" s="59">
        <f>PINNAE_Prod!$BN$17</f>
        <v>0</v>
      </c>
      <c r="R126" s="21">
        <f>PINNAE_Prod!$BP$17</f>
        <v>0</v>
      </c>
      <c r="S126" s="59">
        <f>PINNAE_Prod!$BN$18</f>
        <v>0</v>
      </c>
      <c r="T126" s="21">
        <f>PINNAE_Prod!$BP$18</f>
        <v>0</v>
      </c>
      <c r="U126" s="59">
        <f>PINNAE_Prod!$BN$19</f>
        <v>0</v>
      </c>
      <c r="V126" s="21">
        <f>PINNAE_Prod!$BP$19</f>
        <v>0</v>
      </c>
      <c r="W126" s="59">
        <f>PINNAE_Prod!$BN$20</f>
        <v>0</v>
      </c>
      <c r="X126" s="21">
        <f>PINNAE_Prod!$BP$20</f>
        <v>0</v>
      </c>
      <c r="Y126" s="59">
        <f>PINNAE_Prod!$BN$21</f>
        <v>0</v>
      </c>
      <c r="Z126" s="21">
        <f>PINNAE_Prod!$BP$21</f>
        <v>0</v>
      </c>
      <c r="AA126" s="59">
        <f>PINNAE_Prod!$BN$22</f>
        <v>0</v>
      </c>
      <c r="AB126" s="21">
        <f>PINNAE_Prod!$BP$22</f>
        <v>0</v>
      </c>
      <c r="AC126" s="59">
        <f>PINNAE_Prod!$BN$23</f>
        <v>0</v>
      </c>
      <c r="AD126" s="21">
        <f>PINNAE_Prod!$BP$23</f>
        <v>0</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671</v>
      </c>
      <c r="C127" s="212" t="s">
        <v>992</v>
      </c>
      <c r="D127" s="69" t="s">
        <v>12</v>
      </c>
      <c r="E127" s="2" t="s">
        <v>9</v>
      </c>
      <c r="F127" s="40" t="s">
        <v>304</v>
      </c>
      <c r="G127" s="46">
        <f>PINNAE_Prod!$BR$9</f>
        <v>1</v>
      </c>
      <c r="H127" s="72">
        <f>PINNAE_Prod!$BR$10</f>
        <v>2</v>
      </c>
      <c r="I127" s="76">
        <f>PINNAE_Prod!$BQ$13</f>
        <v>1</v>
      </c>
      <c r="J127" s="262">
        <f>PINNAE_Prod!$BR$13</f>
        <v>0.2</v>
      </c>
      <c r="K127" s="76">
        <f>PINNAE_Prod!$BQ$14</f>
        <v>10</v>
      </c>
      <c r="L127" s="262">
        <f>PINNAE_Prod!$BR$14</f>
        <v>1</v>
      </c>
      <c r="M127" s="76">
        <f>PINNAE_Prod!$BQ$15</f>
        <v>0</v>
      </c>
      <c r="N127" s="262">
        <f>PINNAE_Prod!$BR$15</f>
        <v>0</v>
      </c>
      <c r="O127" s="76">
        <f>PINNAE_Prod!$BQ$16</f>
        <v>0</v>
      </c>
      <c r="P127" s="262">
        <f>PINNAE_Prod!$BR$16</f>
        <v>0</v>
      </c>
      <c r="Q127" s="76">
        <f>PINNAE_Prod!$BQ$17</f>
        <v>0</v>
      </c>
      <c r="R127" s="262">
        <f>PINNAE_Prod!$BR$17</f>
        <v>0</v>
      </c>
      <c r="S127" s="76">
        <f>PINNAE_Prod!$BQ$18</f>
        <v>0</v>
      </c>
      <c r="T127" s="262">
        <f>PINNAE_Prod!$BR$18</f>
        <v>0</v>
      </c>
      <c r="U127" s="76">
        <f>PINNAE_Prod!$BQ$19</f>
        <v>0</v>
      </c>
      <c r="V127" s="262">
        <f>PINNAE_Prod!$BR$19</f>
        <v>0</v>
      </c>
      <c r="W127" s="76">
        <f>PINNAE_Prod!$BQ$20</f>
        <v>0</v>
      </c>
      <c r="X127" s="262">
        <f>PINNAE_Prod!$BR$20</f>
        <v>0</v>
      </c>
      <c r="Y127" s="76">
        <f>PINNAE_Prod!$BQ$21</f>
        <v>0</v>
      </c>
      <c r="Z127" s="262">
        <f>PINNAE_Prod!$BR$21</f>
        <v>0</v>
      </c>
      <c r="AA127" s="76">
        <f>PINNAE_Prod!$BQ$22</f>
        <v>0</v>
      </c>
      <c r="AB127" s="262">
        <f>PINNAE_Prod!$BR$22</f>
        <v>0</v>
      </c>
      <c r="AC127" s="76">
        <f>PINNAE_Prod!$BQ$23</f>
        <v>0</v>
      </c>
      <c r="AD127" s="262">
        <f>PINNAE_Prod!$BR$23</f>
        <v>0</v>
      </c>
      <c r="AE127" s="76">
        <f>PINNAE_Prod!$BQ$24</f>
        <v>0</v>
      </c>
      <c r="AF127" s="262">
        <f>PINNAE_Prod!$BR$24</f>
        <v>0</v>
      </c>
      <c r="AG127" s="76">
        <f>PINNAE_Prod!$BQ$25</f>
        <v>0</v>
      </c>
      <c r="AH127" s="262">
        <f>PINNAE_Prod!$BR$25</f>
        <v>0</v>
      </c>
      <c r="AI127" s="76">
        <f>PINNAE_Prod!$BQ$26</f>
        <v>0</v>
      </c>
      <c r="AJ127" s="262">
        <f>PINNAE_Prod!$BR$26</f>
        <v>0</v>
      </c>
      <c r="AK127" s="76">
        <f>PINNAE_Prod!$BQ$27</f>
        <v>0</v>
      </c>
      <c r="AL127" s="262">
        <f>PINNAE_Prod!$BR$27</f>
        <v>0</v>
      </c>
      <c r="AM127" s="76">
        <f>PINNAE_Prod!$BQ$28</f>
        <v>0</v>
      </c>
      <c r="AN127" s="262">
        <f>PINNAE_Prod!$BR$28</f>
        <v>0</v>
      </c>
      <c r="AO127" s="76">
        <f>PINNAE_Prod!$BQ$29</f>
        <v>0</v>
      </c>
      <c r="AP127" s="262">
        <f>PINNAE_Prod!$BR$29</f>
        <v>0</v>
      </c>
      <c r="AQ127" s="76">
        <f>PINNAE_Prod!$BQ$30</f>
        <v>0</v>
      </c>
      <c r="AR127" s="262">
        <f>PINNAE_Prod!$BR$30</f>
        <v>0</v>
      </c>
      <c r="AS127" s="76">
        <f>PINNAE_Prod!$BQ$31</f>
        <v>0</v>
      </c>
      <c r="AT127" s="262">
        <f>PINNAE_Prod!$BR$31</f>
        <v>0</v>
      </c>
      <c r="AU127" s="76">
        <f>PINNAE_Prod!$BQ$32</f>
        <v>0</v>
      </c>
      <c r="AV127" s="262">
        <f>PINNAE_Prod!$BR$32</f>
        <v>0</v>
      </c>
      <c r="AW127" s="76">
        <f>PINNAE_Prod!$BQ$33</f>
        <v>0</v>
      </c>
      <c r="AX127" s="262">
        <f>PINNAE_Prod!$BR$33</f>
        <v>0</v>
      </c>
      <c r="AY127" s="76">
        <f>PINNAE_Prod!$BQ$34</f>
        <v>0</v>
      </c>
      <c r="AZ127" s="262">
        <f>PINNAE_Prod!$BR$34</f>
        <v>0</v>
      </c>
      <c r="BA127" s="76">
        <f>PINNAE_Prod!$BQ$35</f>
        <v>0</v>
      </c>
      <c r="BB127" s="262">
        <f>PINNAE_Prod!$BR$35</f>
        <v>0</v>
      </c>
      <c r="BC127" s="76">
        <f>PINNAE_Prod!$BQ$36</f>
        <v>0</v>
      </c>
      <c r="BD127" s="262">
        <f>PINNAE_Prod!$BR$36</f>
        <v>0</v>
      </c>
      <c r="BE127" s="76">
        <f>PINNAE_Prod!$BQ$37</f>
        <v>0</v>
      </c>
      <c r="BF127" s="262">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1" t="s">
        <v>754</v>
      </c>
      <c r="D129" s="7" t="s">
        <v>12</v>
      </c>
      <c r="E129" s="9" t="s">
        <v>0</v>
      </c>
      <c r="F129" s="40" t="s">
        <v>7</v>
      </c>
      <c r="G129" s="46">
        <f>PINNAE_Geom!$D$9</f>
        <v>1</v>
      </c>
      <c r="H129" s="72">
        <f>PINNAE_Geom!$D$10</f>
        <v>1</v>
      </c>
      <c r="I129" s="56">
        <f>PINNAE_Geom!$C$13</f>
        <v>1</v>
      </c>
      <c r="J129" s="21">
        <f>PINNAE_Geom!$D$13</f>
        <v>60</v>
      </c>
      <c r="K129" s="56">
        <f>PINNAE_Geom!$C$14</f>
        <v>0</v>
      </c>
      <c r="L129" s="21">
        <f>PINNAE_Geom!$D$14</f>
        <v>0</v>
      </c>
      <c r="M129" s="56">
        <f>PINNAE_Geom!$C$15</f>
        <v>0</v>
      </c>
      <c r="N129" s="21">
        <f>PINNAE_Geom!$D$15</f>
        <v>0</v>
      </c>
      <c r="O129" s="56">
        <f>PINNAE_Geom!$C$16</f>
        <v>0</v>
      </c>
      <c r="P129" s="21">
        <f>PINNAE_Geom!$D$16</f>
        <v>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1" t="s">
        <v>983</v>
      </c>
      <c r="D130" s="15" t="s">
        <v>12</v>
      </c>
      <c r="E130" s="9" t="s">
        <v>9</v>
      </c>
      <c r="F130" s="40" t="s">
        <v>8</v>
      </c>
      <c r="G130" s="46">
        <f>PINNAE_Geom!$F$9</f>
        <v>1</v>
      </c>
      <c r="H130" s="72">
        <f>PINNAE_Geom!$F$10</f>
        <v>6</v>
      </c>
      <c r="I130" s="59">
        <f>PINNAE_Geom!$E$13</f>
        <v>0</v>
      </c>
      <c r="J130" s="21">
        <f>PINNAE_Geom!$F$13</f>
        <v>0.5</v>
      </c>
      <c r="K130" s="59">
        <f>PINNAE_Geom!$E$14</f>
        <v>98</v>
      </c>
      <c r="L130" s="21">
        <f>PINNAE_Geom!$F$14</f>
        <v>0.5</v>
      </c>
      <c r="M130" s="59">
        <f>PINNAE_Geom!$E$15</f>
        <v>98.1</v>
      </c>
      <c r="N130" s="21">
        <f>PINNAE_Geom!$F$15</f>
        <v>0.7</v>
      </c>
      <c r="O130" s="59">
        <f>PINNAE_Geom!$E$16</f>
        <v>98.5</v>
      </c>
      <c r="P130" s="21">
        <f>PINNAE_Geom!$F$16</f>
        <v>0.8</v>
      </c>
      <c r="Q130" s="59">
        <f>PINNAE_Geom!$E$17</f>
        <v>99</v>
      </c>
      <c r="R130" s="21">
        <f>PINNAE_Geom!$F$17</f>
        <v>0.9</v>
      </c>
      <c r="S130" s="59">
        <f>PINNAE_Geom!$E$18</f>
        <v>100</v>
      </c>
      <c r="T130" s="21">
        <f>PINNAE_Geom!$F$18</f>
        <v>1</v>
      </c>
      <c r="U130" s="59">
        <f>PINNAE_Geom!$E$19</f>
        <v>0</v>
      </c>
      <c r="V130" s="21">
        <f>PINNAE_Geom!$F$19</f>
        <v>0</v>
      </c>
      <c r="W130" s="59">
        <f>PINNAE_Geom!$E$20</f>
        <v>0</v>
      </c>
      <c r="X130" s="21">
        <f>PINNAE_Geom!$F$20</f>
        <v>0</v>
      </c>
      <c r="Y130" s="59">
        <f>PINNAE_Geom!$E$21</f>
        <v>0</v>
      </c>
      <c r="Z130" s="21">
        <f>PINNAE_Geom!$F$21</f>
        <v>0</v>
      </c>
      <c r="AA130" s="59">
        <f>PINNAE_Geom!$E$22</f>
        <v>0</v>
      </c>
      <c r="AB130" s="21">
        <f>PINNAE_Geom!$F$22</f>
        <v>0</v>
      </c>
      <c r="AC130" s="59">
        <f>PINNAE_Geom!$E$23</f>
        <v>0</v>
      </c>
      <c r="AD130" s="21">
        <f>PINNAE_Geom!$F$23</f>
        <v>0</v>
      </c>
      <c r="AE130" s="59">
        <f>PINNAE_Geom!$E$24</f>
        <v>0</v>
      </c>
      <c r="AF130" s="21">
        <f>PINNAE_Geom!$F$24</f>
        <v>0</v>
      </c>
      <c r="AG130" s="59">
        <f>PINNAE_Geom!$E$25</f>
        <v>0</v>
      </c>
      <c r="AH130" s="21">
        <f>PINNAE_Geom!$F$25</f>
        <v>0</v>
      </c>
      <c r="AI130" s="59">
        <f>PINNAE_Geom!$E$26</f>
        <v>0</v>
      </c>
      <c r="AJ130" s="21">
        <f>PINNAE_Geom!$F$26</f>
        <v>0</v>
      </c>
      <c r="AK130" s="59">
        <f>PINNAE_Geom!$E$27</f>
        <v>0</v>
      </c>
      <c r="AL130" s="21">
        <f>PINNAE_Geom!$F$27</f>
        <v>0</v>
      </c>
      <c r="AM130" s="59">
        <f>PINNAE_Geom!$E$28</f>
        <v>0</v>
      </c>
      <c r="AN130" s="21">
        <f>PINNAE_Geom!$F$28</f>
        <v>0</v>
      </c>
      <c r="AO130" s="59">
        <f>PINNAE_Geom!$E$29</f>
        <v>0</v>
      </c>
      <c r="AP130" s="21">
        <f>PINNAE_Geom!$F$29</f>
        <v>0</v>
      </c>
      <c r="AQ130" s="59">
        <f>PINNAE_Geom!$E$30</f>
        <v>0</v>
      </c>
      <c r="AR130" s="21">
        <f>PINNAE_Geom!$F$30</f>
        <v>0</v>
      </c>
      <c r="AS130" s="59">
        <f>PINNAE_Geom!$E$31</f>
        <v>0</v>
      </c>
      <c r="AT130" s="21">
        <f>PINNAE_Geom!$F$31</f>
        <v>0</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1" t="s">
        <v>984</v>
      </c>
      <c r="D131" s="15" t="s">
        <v>12</v>
      </c>
      <c r="E131" s="9" t="s">
        <v>0</v>
      </c>
      <c r="F131" s="40" t="s">
        <v>7</v>
      </c>
      <c r="G131" s="46">
        <f>PINNAE_Geom!$G$9</f>
        <v>1</v>
      </c>
      <c r="H131" s="72">
        <f>PINNAE_Geom!$G$10</f>
        <v>6</v>
      </c>
      <c r="I131" s="59">
        <f>PINNAE_Geom!$E$13</f>
        <v>0</v>
      </c>
      <c r="J131" s="21">
        <f>PINNAE_Geom!$G$13</f>
        <v>3</v>
      </c>
      <c r="K131" s="59">
        <f>PINNAE_Geom!$E$14</f>
        <v>98</v>
      </c>
      <c r="L131" s="21">
        <f>PINNAE_Geom!$G$14</f>
        <v>3</v>
      </c>
      <c r="M131" s="59">
        <f>PINNAE_Geom!$E$15</f>
        <v>98.1</v>
      </c>
      <c r="N131" s="21">
        <f>PINNAE_Geom!$G$15</f>
        <v>3</v>
      </c>
      <c r="O131" s="59">
        <f>PINNAE_Geom!$E$16</f>
        <v>98.5</v>
      </c>
      <c r="P131" s="21">
        <f>PINNAE_Geom!$G$16</f>
        <v>3</v>
      </c>
      <c r="Q131" s="59">
        <f>PINNAE_Geom!$E$17</f>
        <v>99</v>
      </c>
      <c r="R131" s="21">
        <f>PINNAE_Geom!$G$17</f>
        <v>3</v>
      </c>
      <c r="S131" s="59">
        <f>PINNAE_Geom!$E$18</f>
        <v>100</v>
      </c>
      <c r="T131" s="21">
        <f>PINNAE_Geom!$G$18</f>
        <v>3</v>
      </c>
      <c r="U131" s="59">
        <f>PINNAE_Geom!$E$19</f>
        <v>0</v>
      </c>
      <c r="V131" s="21">
        <f>PINNAE_Geom!$G$19</f>
        <v>0</v>
      </c>
      <c r="W131" s="59">
        <f>PINNAE_Geom!$E$20</f>
        <v>0</v>
      </c>
      <c r="X131" s="21">
        <f>PINNAE_Geom!$G$20</f>
        <v>0</v>
      </c>
      <c r="Y131" s="59">
        <f>PINNAE_Geom!$E$21</f>
        <v>0</v>
      </c>
      <c r="Z131" s="21">
        <f>PINNAE_Geom!$G$21</f>
        <v>0</v>
      </c>
      <c r="AA131" s="59">
        <f>PINNAE_Geom!$E$22</f>
        <v>0</v>
      </c>
      <c r="AB131" s="21">
        <f>PINNAE_Geom!$G$22</f>
        <v>0</v>
      </c>
      <c r="AC131" s="59">
        <f>PINNAE_Geom!$E$23</f>
        <v>0</v>
      </c>
      <c r="AD131" s="21">
        <f>PINNAE_Geom!$G$23</f>
        <v>0</v>
      </c>
      <c r="AE131" s="59">
        <f>PINNAE_Geom!$E$24</f>
        <v>0</v>
      </c>
      <c r="AF131" s="21">
        <f>PINNAE_Geom!$G$24</f>
        <v>0</v>
      </c>
      <c r="AG131" s="59">
        <f>PINNAE_Geom!$E$25</f>
        <v>0</v>
      </c>
      <c r="AH131" s="21">
        <f>PINNAE_Geom!$G$25</f>
        <v>0</v>
      </c>
      <c r="AI131" s="59">
        <f>PINNAE_Geom!$E$26</f>
        <v>0</v>
      </c>
      <c r="AJ131" s="21">
        <f>PINNAE_Geom!$G$26</f>
        <v>0</v>
      </c>
      <c r="AK131" s="59">
        <f>PINNAE_Geom!$E$27</f>
        <v>0</v>
      </c>
      <c r="AL131" s="21">
        <f>PINNAE_Geom!$G$27</f>
        <v>0</v>
      </c>
      <c r="AM131" s="59">
        <f>PINNAE_Geom!$E$28</f>
        <v>0</v>
      </c>
      <c r="AN131" s="21">
        <f>PINNAE_Geom!$G$28</f>
        <v>0</v>
      </c>
      <c r="AO131" s="59">
        <f>PINNAE_Geom!$E$29</f>
        <v>0</v>
      </c>
      <c r="AP131" s="21">
        <f>PINNAE_Geom!$G$29</f>
        <v>0</v>
      </c>
      <c r="AQ131" s="59">
        <f>PINNAE_Geom!$E$30</f>
        <v>0</v>
      </c>
      <c r="AR131" s="21">
        <f>PINNAE_Geom!$G$30</f>
        <v>0</v>
      </c>
      <c r="AS131" s="59">
        <f>PINNAE_Geom!$E$31</f>
        <v>0</v>
      </c>
      <c r="AT131" s="21">
        <f>PINNAE_Geom!$G$31</f>
        <v>0</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672</v>
      </c>
      <c r="C132" s="211" t="s">
        <v>985</v>
      </c>
      <c r="D132" s="69" t="s">
        <v>12</v>
      </c>
      <c r="E132" s="2" t="s">
        <v>9</v>
      </c>
      <c r="F132" s="40" t="s">
        <v>304</v>
      </c>
      <c r="G132" s="46">
        <f>PINNAE_Geom!$I$9</f>
        <v>1</v>
      </c>
      <c r="H132" s="72">
        <f>PINNAE_Geom!$I$10</f>
        <v>2</v>
      </c>
      <c r="I132" s="76">
        <f>PINNAE_Geom!$H$13</f>
        <v>1</v>
      </c>
      <c r="J132" s="262">
        <f>PINNAE_Geom!$I$13</f>
        <v>0.4</v>
      </c>
      <c r="K132" s="76">
        <f>PINNAE_Geom!$H$14</f>
        <v>10</v>
      </c>
      <c r="L132" s="262">
        <f>PINNAE_Geom!$I$14</f>
        <v>1</v>
      </c>
      <c r="M132" s="76">
        <f>PINNAE_Geom!$H$15</f>
        <v>0</v>
      </c>
      <c r="N132" s="262">
        <f>PINNAE_Geom!$I$15</f>
        <v>0</v>
      </c>
      <c r="O132" s="76">
        <f>PINNAE_Geom!$H$16</f>
        <v>0</v>
      </c>
      <c r="P132" s="262">
        <f>PINNAE_Geom!$I$16</f>
        <v>0</v>
      </c>
      <c r="Q132" s="76">
        <f>PINNAE_Geom!$H$17</f>
        <v>0</v>
      </c>
      <c r="R132" s="262">
        <f>PINNAE_Geom!$I$17</f>
        <v>0</v>
      </c>
      <c r="S132" s="76">
        <f>PINNAE_Geom!$H$18</f>
        <v>0</v>
      </c>
      <c r="T132" s="262">
        <f>PINNAE_Geom!$I$18</f>
        <v>0</v>
      </c>
      <c r="U132" s="76">
        <f>PINNAE_Geom!$H$19</f>
        <v>0</v>
      </c>
      <c r="V132" s="262">
        <f>PINNAE_Geom!$I$19</f>
        <v>0</v>
      </c>
      <c r="W132" s="76">
        <f>PINNAE_Geom!$H$20</f>
        <v>0</v>
      </c>
      <c r="X132" s="262">
        <f>PINNAE_Geom!$I$20</f>
        <v>0</v>
      </c>
      <c r="Y132" s="76">
        <f>PINNAE_Geom!$H$21</f>
        <v>0</v>
      </c>
      <c r="Z132" s="262">
        <f>PINNAE_Geom!$I$21</f>
        <v>0</v>
      </c>
      <c r="AA132" s="76">
        <f>PINNAE_Geom!$H$22</f>
        <v>0</v>
      </c>
      <c r="AB132" s="262">
        <f>PINNAE_Geom!$I$22</f>
        <v>0</v>
      </c>
      <c r="AC132" s="76">
        <f>PINNAE_Geom!$H$23</f>
        <v>0</v>
      </c>
      <c r="AD132" s="262">
        <f>PINNAE_Geom!$I$23</f>
        <v>0</v>
      </c>
      <c r="AE132" s="76">
        <f>PINNAE_Geom!$H$24</f>
        <v>0</v>
      </c>
      <c r="AF132" s="262">
        <f>PINNAE_Geom!$I$24</f>
        <v>0</v>
      </c>
      <c r="AG132" s="76">
        <f>PINNAE_Geom!$H$25</f>
        <v>0</v>
      </c>
      <c r="AH132" s="262">
        <f>PINNAE_Geom!$I$25</f>
        <v>0</v>
      </c>
      <c r="AI132" s="76">
        <f>PINNAE_Geom!$H$26</f>
        <v>0</v>
      </c>
      <c r="AJ132" s="262">
        <f>PINNAE_Geom!$I$26</f>
        <v>0</v>
      </c>
      <c r="AK132" s="76">
        <f>PINNAE_Geom!$H$27</f>
        <v>0</v>
      </c>
      <c r="AL132" s="262">
        <f>PINNAE_Geom!$I$27</f>
        <v>0</v>
      </c>
      <c r="AM132" s="76">
        <f>PINNAE_Geom!$H$28</f>
        <v>0</v>
      </c>
      <c r="AN132" s="262">
        <f>PINNAE_Geom!$I$28</f>
        <v>0</v>
      </c>
      <c r="AO132" s="76">
        <f>PINNAE_Geom!$H$29</f>
        <v>0</v>
      </c>
      <c r="AP132" s="262">
        <f>PINNAE_Geom!$I$29</f>
        <v>0</v>
      </c>
      <c r="AQ132" s="76">
        <f>PINNAE_Geom!$H$30</f>
        <v>0</v>
      </c>
      <c r="AR132" s="262">
        <f>PINNAE_Geom!$I$30</f>
        <v>0</v>
      </c>
      <c r="AS132" s="76">
        <f>PINNAE_Geom!$H$31</f>
        <v>0</v>
      </c>
      <c r="AT132" s="262">
        <f>PINNAE_Geom!$I$31</f>
        <v>0</v>
      </c>
      <c r="AU132" s="76">
        <f>PINNAE_Geom!$H$32</f>
        <v>0</v>
      </c>
      <c r="AV132" s="262">
        <f>PINNAE_Geom!$I$32</f>
        <v>0</v>
      </c>
      <c r="AW132" s="76">
        <f>PINNAE_Geom!$H$33</f>
        <v>0</v>
      </c>
      <c r="AX132" s="262">
        <f>PINNAE_Geom!$I$33</f>
        <v>0</v>
      </c>
      <c r="AY132" s="76">
        <f>PINNAE_Geom!$H$34</f>
        <v>0</v>
      </c>
      <c r="AZ132" s="262">
        <f>PINNAE_Geom!$I$34</f>
        <v>0</v>
      </c>
      <c r="BA132" s="76">
        <f>PINNAE_Geom!$H$35</f>
        <v>0</v>
      </c>
      <c r="BB132" s="262">
        <f>PINNAE_Geom!$I$35</f>
        <v>0</v>
      </c>
      <c r="BC132" s="76">
        <f>PINNAE_Geom!$H$36</f>
        <v>0</v>
      </c>
      <c r="BD132" s="262">
        <f>PINNAE_Geom!$I$36</f>
        <v>0</v>
      </c>
      <c r="BE132" s="76">
        <f>PINNAE_Geom!$H$37</f>
        <v>0</v>
      </c>
      <c r="BF132" s="262">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1</v>
      </c>
      <c r="I133" s="56">
        <f>PINNAE_Geom!$K$13</f>
        <v>1</v>
      </c>
      <c r="J133" s="21">
        <f>PINNAE_Geom!$L$13</f>
        <v>3</v>
      </c>
      <c r="K133" s="56">
        <f>PINNAE_Geom!$K$14</f>
        <v>0</v>
      </c>
      <c r="L133" s="21">
        <f>PINNAE_Geom!$L$14</f>
        <v>0</v>
      </c>
      <c r="M133" s="56">
        <f>PINNAE_Geom!$K$15</f>
        <v>0</v>
      </c>
      <c r="N133" s="21">
        <f>PINNAE_Geom!$L$15</f>
        <v>0</v>
      </c>
      <c r="O133" s="56">
        <f>PINNAE_Geom!$K$16</f>
        <v>0</v>
      </c>
      <c r="P133" s="21">
        <f>PINNAE_Geom!$L$16</f>
        <v>0</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6</v>
      </c>
      <c r="I134" s="59">
        <f>PINNAE_Geom!$M$13</f>
        <v>0</v>
      </c>
      <c r="J134" s="21">
        <f>PINNAE_Geom!$N$13</f>
        <v>0.5</v>
      </c>
      <c r="K134" s="59">
        <f>PINNAE_Geom!$M$14</f>
        <v>98</v>
      </c>
      <c r="L134" s="21">
        <f>PINNAE_Geom!$N$14</f>
        <v>0.5</v>
      </c>
      <c r="M134" s="59">
        <f>PINNAE_Geom!$M$15</f>
        <v>98.1</v>
      </c>
      <c r="N134" s="21">
        <f>PINNAE_Geom!$N$15</f>
        <v>0.7</v>
      </c>
      <c r="O134" s="59">
        <f>PINNAE_Geom!$M$16</f>
        <v>98.5</v>
      </c>
      <c r="P134" s="21">
        <f>PINNAE_Geom!$N$16</f>
        <v>0.8</v>
      </c>
      <c r="Q134" s="59">
        <f>PINNAE_Geom!$M$17</f>
        <v>99</v>
      </c>
      <c r="R134" s="21">
        <f>PINNAE_Geom!$N$17</f>
        <v>0.9</v>
      </c>
      <c r="S134" s="59">
        <f>PINNAE_Geom!$M$18</f>
        <v>100</v>
      </c>
      <c r="T134" s="21">
        <f>PINNAE_Geom!$N$18</f>
        <v>1</v>
      </c>
      <c r="U134" s="59">
        <f>PINNAE_Geom!$M$19</f>
        <v>0</v>
      </c>
      <c r="V134" s="21">
        <f>PINNAE_Geom!$N$19</f>
        <v>0</v>
      </c>
      <c r="W134" s="59">
        <f>PINNAE_Geom!$M$20</f>
        <v>0</v>
      </c>
      <c r="X134" s="21">
        <f>PINNAE_Geom!$N$20</f>
        <v>0</v>
      </c>
      <c r="Y134" s="59">
        <f>PINNAE_Geom!$M$21</f>
        <v>0</v>
      </c>
      <c r="Z134" s="21">
        <f>PINNAE_Geom!$N$21</f>
        <v>0</v>
      </c>
      <c r="AA134" s="59">
        <f>PINNAE_Geom!$M$22</f>
        <v>0</v>
      </c>
      <c r="AB134" s="21">
        <f>PINNAE_Geom!$N$22</f>
        <v>0</v>
      </c>
      <c r="AC134" s="59">
        <f>PINNAE_Geom!$M$23</f>
        <v>0</v>
      </c>
      <c r="AD134" s="21">
        <f>PINNAE_Geom!$N$23</f>
        <v>0</v>
      </c>
      <c r="AE134" s="59">
        <f>PINNAE_Geom!$M$24</f>
        <v>0</v>
      </c>
      <c r="AF134" s="21">
        <f>PINNAE_Geom!$N$24</f>
        <v>0</v>
      </c>
      <c r="AG134" s="59">
        <f>PINNAE_Geom!$M$25</f>
        <v>0</v>
      </c>
      <c r="AH134" s="21">
        <f>PINNAE_Geom!$N$25</f>
        <v>0</v>
      </c>
      <c r="AI134" s="59">
        <f>PINNAE_Geom!$M$26</f>
        <v>0</v>
      </c>
      <c r="AJ134" s="21">
        <f>PINNAE_Geom!$N$26</f>
        <v>0</v>
      </c>
      <c r="AK134" s="59">
        <f>PINNAE_Geom!$M$27</f>
        <v>0</v>
      </c>
      <c r="AL134" s="21">
        <f>PINNAE_Geom!$N$27</f>
        <v>0</v>
      </c>
      <c r="AM134" s="59">
        <f>PINNAE_Geom!$M$28</f>
        <v>0</v>
      </c>
      <c r="AN134" s="21">
        <f>PINNAE_Geom!$N$28</f>
        <v>0</v>
      </c>
      <c r="AO134" s="59">
        <f>PINNAE_Geom!$M$29</f>
        <v>0</v>
      </c>
      <c r="AP134" s="21">
        <f>PINNAE_Geom!$N$29</f>
        <v>0</v>
      </c>
      <c r="AQ134" s="59">
        <f>PINNAE_Geom!$M$30</f>
        <v>0</v>
      </c>
      <c r="AR134" s="21">
        <f>PINNAE_Geom!$N$30</f>
        <v>0</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6</v>
      </c>
      <c r="I135" s="59">
        <f>PINNAE_Geom!$M$13</f>
        <v>0</v>
      </c>
      <c r="J135" s="21">
        <f>PINNAE_Geom!$O$13</f>
        <v>0.02</v>
      </c>
      <c r="K135" s="59">
        <f>PINNAE_Geom!$M$14</f>
        <v>98</v>
      </c>
      <c r="L135" s="21">
        <f>PINNAE_Geom!$O$14</f>
        <v>0.02</v>
      </c>
      <c r="M135" s="59">
        <f>PINNAE_Geom!$M$15</f>
        <v>98.1</v>
      </c>
      <c r="N135" s="21">
        <f>PINNAE_Geom!$O$15</f>
        <v>0.02</v>
      </c>
      <c r="O135" s="59">
        <f>PINNAE_Geom!$M$16</f>
        <v>98.5</v>
      </c>
      <c r="P135" s="21">
        <f>PINNAE_Geom!$O$16</f>
        <v>0.02</v>
      </c>
      <c r="Q135" s="59">
        <f>PINNAE_Geom!$M$17</f>
        <v>99</v>
      </c>
      <c r="R135" s="21">
        <f>PINNAE_Geom!$O$17</f>
        <v>0.02</v>
      </c>
      <c r="S135" s="59">
        <f>PINNAE_Geom!$M$18</f>
        <v>100</v>
      </c>
      <c r="T135" s="21">
        <f>PINNAE_Geom!$O$18</f>
        <v>0.02</v>
      </c>
      <c r="U135" s="59">
        <f>PINNAE_Geom!$M$19</f>
        <v>0</v>
      </c>
      <c r="V135" s="21">
        <f>PINNAE_Geom!$O$19</f>
        <v>0</v>
      </c>
      <c r="W135" s="59">
        <f>PINNAE_Geom!$M$20</f>
        <v>0</v>
      </c>
      <c r="X135" s="21">
        <f>PINNAE_Geom!$O$20</f>
        <v>0</v>
      </c>
      <c r="Y135" s="59">
        <f>PINNAE_Geom!$M$21</f>
        <v>0</v>
      </c>
      <c r="Z135" s="21">
        <f>PINNAE_Geom!$O$21</f>
        <v>0</v>
      </c>
      <c r="AA135" s="59">
        <f>PINNAE_Geom!$M$22</f>
        <v>0</v>
      </c>
      <c r="AB135" s="21">
        <f>PINNAE_Geom!$O$22</f>
        <v>0</v>
      </c>
      <c r="AC135" s="59">
        <f>PINNAE_Geom!$M$23</f>
        <v>0</v>
      </c>
      <c r="AD135" s="21">
        <f>PINNAE_Geom!$O$23</f>
        <v>0</v>
      </c>
      <c r="AE135" s="59">
        <f>PINNAE_Geom!$M$24</f>
        <v>0</v>
      </c>
      <c r="AF135" s="21">
        <f>PINNAE_Geom!$O$24</f>
        <v>0</v>
      </c>
      <c r="AG135" s="59">
        <f>PINNAE_Geom!$M$25</f>
        <v>0</v>
      </c>
      <c r="AH135" s="21">
        <f>PINNAE_Geom!$O$25</f>
        <v>0</v>
      </c>
      <c r="AI135" s="59">
        <f>PINNAE_Geom!$M$26</f>
        <v>0</v>
      </c>
      <c r="AJ135" s="21">
        <f>PINNAE_Geom!$O$26</f>
        <v>0</v>
      </c>
      <c r="AK135" s="59">
        <f>PINNAE_Geom!$M$27</f>
        <v>0</v>
      </c>
      <c r="AL135" s="21">
        <f>PINNAE_Geom!$O$27</f>
        <v>0</v>
      </c>
      <c r="AM135" s="59">
        <f>PINNAE_Geom!$M$28</f>
        <v>0</v>
      </c>
      <c r="AN135" s="21">
        <f>PINNAE_Geom!$O$28</f>
        <v>0</v>
      </c>
      <c r="AO135" s="59">
        <f>PINNAE_Geom!$M$29</f>
        <v>0</v>
      </c>
      <c r="AP135" s="21">
        <f>PINNAE_Geom!$O$29</f>
        <v>0</v>
      </c>
      <c r="AQ135" s="59">
        <f>PINNAE_Geom!$M$30</f>
        <v>0</v>
      </c>
      <c r="AR135" s="21">
        <f>PINNAE_Geom!$O$30</f>
        <v>0</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1</v>
      </c>
      <c r="I136" s="57">
        <f>PINNAE_Geom!$P$13</f>
        <v>0</v>
      </c>
      <c r="J136" s="21">
        <f>PINNAE_Geom!$Q$13</f>
        <v>0</v>
      </c>
      <c r="K136" s="57">
        <f>PINNAE_Geom!$P$14</f>
        <v>0</v>
      </c>
      <c r="L136" s="21">
        <f>PINNAE_Geom!$Q$14</f>
        <v>0</v>
      </c>
      <c r="M136" s="57">
        <f>PINNAE_Geom!$P$15</f>
        <v>0</v>
      </c>
      <c r="N136" s="21">
        <f>PINNAE_Geom!$Q$15</f>
        <v>0</v>
      </c>
      <c r="O136" s="57">
        <f>PINNAE_Geom!$P$16</f>
        <v>0</v>
      </c>
      <c r="P136" s="21">
        <f>PINNAE_Geom!$Q$16</f>
        <v>0</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6</v>
      </c>
      <c r="I137" s="57">
        <f>PINNAE_Geom!$R$13</f>
        <v>0</v>
      </c>
      <c r="J137" s="21">
        <f>PINNAE_Geom!$S$13</f>
        <v>0.4</v>
      </c>
      <c r="K137" s="57">
        <f>PINNAE_Geom!$R$14</f>
        <v>20</v>
      </c>
      <c r="L137" s="21">
        <f>PINNAE_Geom!$S$14</f>
        <v>0.7</v>
      </c>
      <c r="M137" s="57">
        <f>PINNAE_Geom!$R$15</f>
        <v>40</v>
      </c>
      <c r="N137" s="21">
        <f>PINNAE_Geom!$S$15</f>
        <v>1</v>
      </c>
      <c r="O137" s="57">
        <f>PINNAE_Geom!$R$16</f>
        <v>60</v>
      </c>
      <c r="P137" s="21">
        <f>PINNAE_Geom!$S$16</f>
        <v>0.8</v>
      </c>
      <c r="Q137" s="57">
        <f>PINNAE_Geom!$R$17</f>
        <v>80</v>
      </c>
      <c r="R137" s="21">
        <f>PINNAE_Geom!$S$17</f>
        <v>0.6</v>
      </c>
      <c r="S137" s="57">
        <f>PINNAE_Geom!$R$18</f>
        <v>100</v>
      </c>
      <c r="T137" s="21">
        <f>PINNAE_Geom!$S$18</f>
        <v>0.1</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1</v>
      </c>
      <c r="I138" s="57">
        <f>PINNAE_Geom!$T$13</f>
        <v>0</v>
      </c>
      <c r="J138" s="21">
        <f>PINNAE_Geom!$U$13</f>
        <v>0</v>
      </c>
      <c r="K138" s="57">
        <f>PINNAE_Geom!$T$14</f>
        <v>0</v>
      </c>
      <c r="L138" s="21">
        <f>PINNAE_Geom!$U$14</f>
        <v>0</v>
      </c>
      <c r="M138" s="57">
        <f>PINNAE_Geom!$T$15</f>
        <v>0</v>
      </c>
      <c r="N138" s="21">
        <f>PINNAE_Geom!$U$15</f>
        <v>0</v>
      </c>
      <c r="O138" s="57">
        <f>PINNAE_Geom!$T$16</f>
        <v>0</v>
      </c>
      <c r="P138" s="21">
        <f>PINNAE_Geom!$U$16</f>
        <v>0</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1</v>
      </c>
      <c r="I139" s="56">
        <f>PINNAE_Geom!$W$13</f>
        <v>1</v>
      </c>
      <c r="J139" s="21">
        <f>PINNAE_Geom!$X$13</f>
        <v>1.5</v>
      </c>
      <c r="K139" s="56">
        <f>PINNAE_Geom!$W$14</f>
        <v>0</v>
      </c>
      <c r="L139" s="21">
        <f>PINNAE_Geom!$X$14</f>
        <v>0</v>
      </c>
      <c r="M139" s="56">
        <f>PINNAE_Geom!$W$15</f>
        <v>0</v>
      </c>
      <c r="N139" s="21">
        <f>PINNAE_Geom!$X$15</f>
        <v>0</v>
      </c>
      <c r="O139" s="56">
        <f>PINNAE_Geom!$W$16</f>
        <v>0</v>
      </c>
      <c r="P139" s="21">
        <f>PINNAE_Geom!$X$16</f>
        <v>0</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6</v>
      </c>
      <c r="I140" s="59">
        <f>PINNAE_Geom!$Y$13</f>
        <v>0</v>
      </c>
      <c r="J140" s="21">
        <f>PINNAE_Geom!$Z$13</f>
        <v>0.5</v>
      </c>
      <c r="K140" s="59">
        <f>PINNAE_Geom!$Y$14</f>
        <v>98</v>
      </c>
      <c r="L140" s="21">
        <f>PINNAE_Geom!$Z$14</f>
        <v>0.5</v>
      </c>
      <c r="M140" s="59">
        <f>PINNAE_Geom!$Y$15</f>
        <v>98.1</v>
      </c>
      <c r="N140" s="21">
        <f>PINNAE_Geom!$Z$15</f>
        <v>0.7</v>
      </c>
      <c r="O140" s="59">
        <f>PINNAE_Geom!$Y$16</f>
        <v>98.5</v>
      </c>
      <c r="P140" s="21">
        <f>PINNAE_Geom!$Z$16</f>
        <v>0.8</v>
      </c>
      <c r="Q140" s="59">
        <f>PINNAE_Geom!$Y$17</f>
        <v>99</v>
      </c>
      <c r="R140" s="21">
        <f>PINNAE_Geom!$Z$17</f>
        <v>0.9</v>
      </c>
      <c r="S140" s="59">
        <f>PINNAE_Geom!$Y$18</f>
        <v>100</v>
      </c>
      <c r="T140" s="21">
        <f>PINNAE_Geom!$Z$18</f>
        <v>1</v>
      </c>
      <c r="U140" s="59">
        <f>PINNAE_Geom!$Y$19</f>
        <v>0</v>
      </c>
      <c r="V140" s="21">
        <f>PINNAE_Geom!$Z$19</f>
        <v>0</v>
      </c>
      <c r="W140" s="59">
        <f>PINNAE_Geom!$Y$20</f>
        <v>0</v>
      </c>
      <c r="X140" s="21">
        <f>PINNAE_Geom!$Z$20</f>
        <v>0</v>
      </c>
      <c r="Y140" s="59">
        <f>PINNAE_Geom!$Y$21</f>
        <v>0</v>
      </c>
      <c r="Z140" s="21">
        <f>PINNAE_Geom!$Z$21</f>
        <v>0</v>
      </c>
      <c r="AA140" s="59">
        <f>PINNAE_Geom!$Y$22</f>
        <v>0</v>
      </c>
      <c r="AB140" s="21">
        <f>PINNAE_Geom!$Z$22</f>
        <v>0</v>
      </c>
      <c r="AC140" s="59">
        <f>PINNAE_Geom!$Y$23</f>
        <v>0</v>
      </c>
      <c r="AD140" s="21">
        <f>PINNAE_Geom!$Z$23</f>
        <v>0</v>
      </c>
      <c r="AE140" s="59">
        <f>PINNAE_Geom!$Y$24</f>
        <v>0</v>
      </c>
      <c r="AF140" s="21">
        <f>PINNAE_Geom!$Z$24</f>
        <v>0</v>
      </c>
      <c r="AG140" s="59">
        <f>PINNAE_Geom!$Y$25</f>
        <v>0</v>
      </c>
      <c r="AH140" s="21">
        <f>PINNAE_Geom!$Z$25</f>
        <v>0</v>
      </c>
      <c r="AI140" s="59">
        <f>PINNAE_Geom!$Y$26</f>
        <v>0</v>
      </c>
      <c r="AJ140" s="21">
        <f>PINNAE_Geom!$Z$26</f>
        <v>0</v>
      </c>
      <c r="AK140" s="59">
        <f>PINNAE_Geom!$Y$27</f>
        <v>0</v>
      </c>
      <c r="AL140" s="21">
        <f>PINNAE_Geom!$Z$27</f>
        <v>0</v>
      </c>
      <c r="AM140" s="59">
        <f>PINNAE_Geom!$Y$28</f>
        <v>0</v>
      </c>
      <c r="AN140" s="21">
        <f>PINNAE_Geom!$Z$28</f>
        <v>0</v>
      </c>
      <c r="AO140" s="59">
        <f>PINNAE_Geom!$Y$29</f>
        <v>0</v>
      </c>
      <c r="AP140" s="21">
        <f>PINNAE_Geom!$Z$29</f>
        <v>0</v>
      </c>
      <c r="AQ140" s="59">
        <f>PINNAE_Geom!$Y$30</f>
        <v>0</v>
      </c>
      <c r="AR140" s="21">
        <f>PINNAE_Geom!$Z$30</f>
        <v>0</v>
      </c>
      <c r="AS140" s="59">
        <f>PINNAE_Geom!$Y$31</f>
        <v>0</v>
      </c>
      <c r="AT140" s="21">
        <f>PINNAE_Geom!$Z$31</f>
        <v>0</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6</v>
      </c>
      <c r="I141" s="59">
        <f>PINNAE_Geom!$Y$13</f>
        <v>0</v>
      </c>
      <c r="J141" s="21">
        <f>PINNAE_Geom!$AA$13</f>
        <v>0.01</v>
      </c>
      <c r="K141" s="59">
        <f>PINNAE_Geom!$Y$14</f>
        <v>98</v>
      </c>
      <c r="L141" s="21">
        <f>PINNAE_Geom!$AA$14</f>
        <v>0.01</v>
      </c>
      <c r="M141" s="59">
        <f>PINNAE_Geom!$Y$15</f>
        <v>98.1</v>
      </c>
      <c r="N141" s="21">
        <f>PINNAE_Geom!$AA$15</f>
        <v>0.01</v>
      </c>
      <c r="O141" s="59">
        <f>PINNAE_Geom!$Y$16</f>
        <v>98.5</v>
      </c>
      <c r="P141" s="21">
        <f>PINNAE_Geom!$AA$16</f>
        <v>0.01</v>
      </c>
      <c r="Q141" s="59">
        <f>PINNAE_Geom!$Y$17</f>
        <v>99</v>
      </c>
      <c r="R141" s="21">
        <f>PINNAE_Geom!$AA$17</f>
        <v>0.01</v>
      </c>
      <c r="S141" s="59">
        <f>PINNAE_Geom!$Y$18</f>
        <v>100</v>
      </c>
      <c r="T141" s="21">
        <f>PINNAE_Geom!$AA$18</f>
        <v>0.01</v>
      </c>
      <c r="U141" s="59">
        <f>PINNAE_Geom!$Y$19</f>
        <v>0</v>
      </c>
      <c r="V141" s="21">
        <f>PINNAE_Geom!$AA$19</f>
        <v>0</v>
      </c>
      <c r="W141" s="59">
        <f>PINNAE_Geom!$Y$20</f>
        <v>0</v>
      </c>
      <c r="X141" s="21">
        <f>PINNAE_Geom!$AA$20</f>
        <v>0</v>
      </c>
      <c r="Y141" s="59">
        <f>PINNAE_Geom!$Y$21</f>
        <v>0</v>
      </c>
      <c r="Z141" s="21">
        <f>PINNAE_Geom!$AA$21</f>
        <v>0</v>
      </c>
      <c r="AA141" s="59">
        <f>PINNAE_Geom!$Y$22</f>
        <v>0</v>
      </c>
      <c r="AB141" s="21">
        <f>PINNAE_Geom!$AA$22</f>
        <v>0</v>
      </c>
      <c r="AC141" s="59">
        <f>PINNAE_Geom!$Y$23</f>
        <v>0</v>
      </c>
      <c r="AD141" s="21">
        <f>PINNAE_Geom!$AA$23</f>
        <v>0</v>
      </c>
      <c r="AE141" s="59">
        <f>PINNAE_Geom!$Y$24</f>
        <v>0</v>
      </c>
      <c r="AF141" s="21">
        <f>PINNAE_Geom!$AA$24</f>
        <v>0</v>
      </c>
      <c r="AG141" s="59">
        <f>PINNAE_Geom!$Y$25</f>
        <v>0</v>
      </c>
      <c r="AH141" s="21">
        <f>PINNAE_Geom!$AA$25</f>
        <v>0</v>
      </c>
      <c r="AI141" s="59">
        <f>PINNAE_Geom!$Y$26</f>
        <v>0</v>
      </c>
      <c r="AJ141" s="21">
        <f>PINNAE_Geom!$AA$26</f>
        <v>0</v>
      </c>
      <c r="AK141" s="59">
        <f>PINNAE_Geom!$Y$27</f>
        <v>0</v>
      </c>
      <c r="AL141" s="21">
        <f>PINNAE_Geom!$AA$27</f>
        <v>0</v>
      </c>
      <c r="AM141" s="59">
        <f>PINNAE_Geom!$Y$28</f>
        <v>0</v>
      </c>
      <c r="AN141" s="21">
        <f>PINNAE_Geom!$AA$28</f>
        <v>0</v>
      </c>
      <c r="AO141" s="59">
        <f>PINNAE_Geom!$Y$29</f>
        <v>0</v>
      </c>
      <c r="AP141" s="21">
        <f>PINNAE_Geom!$AA$29</f>
        <v>0</v>
      </c>
      <c r="AQ141" s="59">
        <f>PINNAE_Geom!$Y$30</f>
        <v>0</v>
      </c>
      <c r="AR141" s="21">
        <f>PINNAE_Geom!$AA$30</f>
        <v>0</v>
      </c>
      <c r="AS141" s="59">
        <f>PINNAE_Geom!$Y$31</f>
        <v>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1</v>
      </c>
      <c r="I142" s="57">
        <f>PINNAE_Geom!$AB$13</f>
        <v>0</v>
      </c>
      <c r="J142" s="21">
        <f>PINNAE_Geom!$AC$13</f>
        <v>0</v>
      </c>
      <c r="K142" s="57">
        <f>PINNAE_Geom!$AB$14</f>
        <v>0</v>
      </c>
      <c r="L142" s="21">
        <f>PINNAE_Geom!$AC$14</f>
        <v>0</v>
      </c>
      <c r="M142" s="57">
        <f>PINNAE_Geom!$AB$15</f>
        <v>0</v>
      </c>
      <c r="N142" s="21">
        <f>PINNAE_Geom!$AC$15</f>
        <v>0</v>
      </c>
      <c r="O142" s="57">
        <f>PINNAE_Geom!$AB$16</f>
        <v>0</v>
      </c>
      <c r="P142" s="21">
        <f>PINNAE_Geom!$AC$16</f>
        <v>0</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6</v>
      </c>
      <c r="I143" s="57">
        <f>PINNAE_Geom!$AD$13</f>
        <v>0</v>
      </c>
      <c r="J143" s="21">
        <f>PINNAE_Geom!$AE$13</f>
        <v>0.1</v>
      </c>
      <c r="K143" s="57">
        <f>PINNAE_Geom!$AD$14</f>
        <v>20</v>
      </c>
      <c r="L143" s="21">
        <f>PINNAE_Geom!$AE$14</f>
        <v>0.4</v>
      </c>
      <c r="M143" s="57">
        <f>PINNAE_Geom!$AD$15</f>
        <v>40</v>
      </c>
      <c r="N143" s="21">
        <f>PINNAE_Geom!$AE$15</f>
        <v>1</v>
      </c>
      <c r="O143" s="57">
        <f>PINNAE_Geom!$AD$16</f>
        <v>60</v>
      </c>
      <c r="P143" s="21">
        <f>PINNAE_Geom!$AE$16</f>
        <v>0.8</v>
      </c>
      <c r="Q143" s="57">
        <f>PINNAE_Geom!$AD$17</f>
        <v>80</v>
      </c>
      <c r="R143" s="21">
        <f>PINNAE_Geom!$AE$17</f>
        <v>0.6</v>
      </c>
      <c r="S143" s="57">
        <f>PINNAE_Geom!$AD$18</f>
        <v>100</v>
      </c>
      <c r="T143" s="21">
        <f>PINNAE_Geom!$AE$18</f>
        <v>0.4</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1</v>
      </c>
      <c r="I144" s="57">
        <f>PINNAE_Geom!$AF$13</f>
        <v>0</v>
      </c>
      <c r="J144" s="21">
        <f>PINNAE_Geom!$AG$13</f>
        <v>0</v>
      </c>
      <c r="K144" s="57">
        <f>PINNAE_Geom!$AF$14</f>
        <v>0</v>
      </c>
      <c r="L144" s="21">
        <f>PINNAE_Geom!$AG$14</f>
        <v>0</v>
      </c>
      <c r="M144" s="57">
        <f>PINNAE_Geom!$AF$15</f>
        <v>0</v>
      </c>
      <c r="N144" s="21">
        <f>PINNAE_Geom!$AG$15</f>
        <v>0</v>
      </c>
      <c r="O144" s="57">
        <f>PINNAE_Geom!$AF$16</f>
        <v>0</v>
      </c>
      <c r="P144" s="21">
        <f>PINNAE_Geom!$AG$16</f>
        <v>0</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1" t="s">
        <v>732</v>
      </c>
      <c r="D145" s="15" t="s">
        <v>12</v>
      </c>
      <c r="E145" s="9" t="s">
        <v>443</v>
      </c>
      <c r="F145" s="40" t="s">
        <v>6</v>
      </c>
      <c r="G145" s="46">
        <f>PINNAE_Geom!$AJ$9</f>
        <v>1</v>
      </c>
      <c r="H145" s="72">
        <f>PINNAE_Geom!$AJ$10</f>
        <v>1</v>
      </c>
      <c r="I145" s="59">
        <f>PINNAE_Geom!$AI$13</f>
        <v>0</v>
      </c>
      <c r="J145" s="21">
        <f>PINNAE_Geom!$AJ$13</f>
        <v>300000</v>
      </c>
      <c r="K145" s="59">
        <f>PINNAE_Geom!$AI$14</f>
        <v>0</v>
      </c>
      <c r="L145" s="21">
        <f>PINNAE_Geom!$AJ$14</f>
        <v>0</v>
      </c>
      <c r="M145" s="59">
        <f>PINNAE_Geom!$AI$15</f>
        <v>0</v>
      </c>
      <c r="N145" s="21">
        <f>PINNAE_Geom!$AJ$15</f>
        <v>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1" t="s">
        <v>733</v>
      </c>
      <c r="D146" s="15" t="s">
        <v>12</v>
      </c>
      <c r="E146" s="9" t="s">
        <v>443</v>
      </c>
      <c r="F146" s="40" t="s">
        <v>6</v>
      </c>
      <c r="G146" s="46">
        <f>PINNAE_Geom!AK9</f>
        <v>1</v>
      </c>
      <c r="H146" s="72">
        <f>PINNAE_Geom!AK10</f>
        <v>1</v>
      </c>
      <c r="I146" s="59">
        <f>PINNAE_Geom!$AI$13</f>
        <v>0</v>
      </c>
      <c r="J146" s="21">
        <f>PINNAE_Geom!$AK$13</f>
        <v>30000</v>
      </c>
      <c r="K146" s="59">
        <f>PINNAE_Geom!$AI$14</f>
        <v>0</v>
      </c>
      <c r="L146" s="21">
        <f>PINNAE_Geom!$AK$14</f>
        <v>0</v>
      </c>
      <c r="M146" s="59">
        <f>PINNAE_Geom!$AI$15</f>
        <v>0</v>
      </c>
      <c r="N146" s="21">
        <f>PINNAE_Geom!$AK$15</f>
        <v>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734</v>
      </c>
      <c r="C147" s="211" t="s">
        <v>982</v>
      </c>
      <c r="D147" s="69" t="s">
        <v>12</v>
      </c>
      <c r="E147" s="2" t="s">
        <v>5</v>
      </c>
      <c r="F147" s="40" t="s">
        <v>7</v>
      </c>
      <c r="G147" s="46">
        <f>PINNAE_Geom!$AL$9</f>
        <v>1</v>
      </c>
      <c r="H147" s="72">
        <f>PINNAE_Geom!$AL$10</f>
        <v>2</v>
      </c>
      <c r="I147" s="76">
        <f>PINNAE_Geom!$AL$13</f>
        <v>1</v>
      </c>
      <c r="J147" s="262">
        <f>PINNAE_Geom!$AM$13</f>
        <v>1</v>
      </c>
      <c r="K147" s="76">
        <f>PINNAE_Geom!$AL$14</f>
        <v>10</v>
      </c>
      <c r="L147" s="262">
        <f>PINNAE_Geom!$AM$14</f>
        <v>0.6</v>
      </c>
      <c r="M147" s="76">
        <f>PINNAE_Geom!$AL$15</f>
        <v>0</v>
      </c>
      <c r="N147" s="262">
        <f>PINNAE_Geom!$AM$15</f>
        <v>0</v>
      </c>
      <c r="O147" s="76">
        <f>PINNAE_Geom!$AL$16</f>
        <v>0</v>
      </c>
      <c r="P147" s="262">
        <f>PINNAE_Geom!$AM$16</f>
        <v>0</v>
      </c>
      <c r="Q147" s="76">
        <f>PINNAE_Geom!$AL$17</f>
        <v>0</v>
      </c>
      <c r="R147" s="262">
        <f>PINNAE_Geom!$AM$17</f>
        <v>0</v>
      </c>
      <c r="S147" s="76">
        <f>PINNAE_Geom!$AL$18</f>
        <v>0</v>
      </c>
      <c r="T147" s="262">
        <f>PINNAE_Geom!$AM$18</f>
        <v>0</v>
      </c>
      <c r="U147" s="76">
        <f>PINNAE_Geom!$AL$19</f>
        <v>0</v>
      </c>
      <c r="V147" s="262">
        <f>PINNAE_Geom!$AM$19</f>
        <v>0</v>
      </c>
      <c r="W147" s="76">
        <f>PINNAE_Geom!$AL$20</f>
        <v>0</v>
      </c>
      <c r="X147" s="262">
        <f>PINNAE_Geom!$AM$20</f>
        <v>0</v>
      </c>
      <c r="Y147" s="76">
        <f>PINNAE_Geom!$AL$21</f>
        <v>0</v>
      </c>
      <c r="Z147" s="262">
        <f>PINNAE_Geom!$AM$21</f>
        <v>0</v>
      </c>
      <c r="AA147" s="76">
        <f>PINNAE_Geom!$AL$22</f>
        <v>0</v>
      </c>
      <c r="AB147" s="262">
        <f>PINNAE_Geom!$AM$22</f>
        <v>0</v>
      </c>
      <c r="AC147" s="76">
        <f>PINNAE_Geom!$AL$23</f>
        <v>0</v>
      </c>
      <c r="AD147" s="262">
        <f>PINNAE_Geom!$AM$23</f>
        <v>0</v>
      </c>
      <c r="AE147" s="76">
        <f>PINNAE_Geom!$AL$24</f>
        <v>0</v>
      </c>
      <c r="AF147" s="262">
        <f>PINNAE_Geom!$AM$24</f>
        <v>0</v>
      </c>
      <c r="AG147" s="76">
        <f>PINNAE_Geom!$AL$25</f>
        <v>0</v>
      </c>
      <c r="AH147" s="262">
        <f>PINNAE_Geom!$AM$25</f>
        <v>0</v>
      </c>
      <c r="AI147" s="76">
        <f>PINNAE_Geom!$AL$26</f>
        <v>0</v>
      </c>
      <c r="AJ147" s="262">
        <f>PINNAE_Geom!$AM$26</f>
        <v>0</v>
      </c>
      <c r="AK147" s="76">
        <f>PINNAE_Geom!$AL$27</f>
        <v>0</v>
      </c>
      <c r="AL147" s="262">
        <f>PINNAE_Geom!$AM$27</f>
        <v>0</v>
      </c>
      <c r="AM147" s="76">
        <f>PINNAE_Geom!$AL$28</f>
        <v>0</v>
      </c>
      <c r="AN147" s="262">
        <f>PINNAE_Geom!$AM$28</f>
        <v>0</v>
      </c>
      <c r="AO147" s="76">
        <f>PINNAE_Geom!$AL$29</f>
        <v>0</v>
      </c>
      <c r="AP147" s="262">
        <f>PINNAE_Geom!$AM$29</f>
        <v>0</v>
      </c>
      <c r="AQ147" s="76">
        <f>PINNAE_Geom!$AL$30</f>
        <v>0</v>
      </c>
      <c r="AR147" s="262">
        <f>PINNAE_Geom!$AM$30</f>
        <v>0</v>
      </c>
      <c r="AS147" s="76">
        <f>PINNAE_Geom!$AL$31</f>
        <v>0</v>
      </c>
      <c r="AT147" s="262">
        <f>PINNAE_Geom!$AM$31</f>
        <v>0</v>
      </c>
      <c r="AU147" s="76">
        <f>PINNAE_Geom!$AL$32</f>
        <v>0</v>
      </c>
      <c r="AV147" s="262">
        <f>PINNAE_Geom!$AM$32</f>
        <v>0</v>
      </c>
      <c r="AW147" s="76">
        <f>PINNAE_Geom!$AL$33</f>
        <v>0</v>
      </c>
      <c r="AX147" s="262">
        <f>PINNAE_Geom!$AM$33</f>
        <v>0</v>
      </c>
      <c r="AY147" s="76">
        <f>PINNAE_Geom!$AL$34</f>
        <v>0</v>
      </c>
      <c r="AZ147" s="262">
        <f>PINNAE_Geom!$AM$34</f>
        <v>0</v>
      </c>
      <c r="BA147" s="76">
        <f>PINNAE_Geom!$AL$35</f>
        <v>0</v>
      </c>
      <c r="BB147" s="262">
        <f>PINNAE_Geom!$AM$35</f>
        <v>0</v>
      </c>
      <c r="BC147" s="76">
        <f>PINNAE_Geom!$AL$36</f>
        <v>0</v>
      </c>
      <c r="BD147" s="262">
        <f>PINNAE_Geom!$AM$36</f>
        <v>0</v>
      </c>
      <c r="BE147" s="76">
        <f>PINNAE_Geom!$AL$37</f>
        <v>0</v>
      </c>
      <c r="BF147" s="262">
        <f>PINNAE_Geom!$AM$37</f>
        <v>0</v>
      </c>
      <c r="BG147" s="52" t="s">
        <v>69</v>
      </c>
      <c r="BH147" s="16"/>
    </row>
    <row r="148" spans="1:60" x14ac:dyDescent="0.2">
      <c r="A148" s="20"/>
      <c r="B148" s="11" t="s">
        <v>673</v>
      </c>
      <c r="C148" s="2" t="s">
        <v>674</v>
      </c>
      <c r="D148" s="15" t="s">
        <v>12</v>
      </c>
      <c r="E148" s="9" t="s">
        <v>4</v>
      </c>
      <c r="F148" s="40" t="s">
        <v>11</v>
      </c>
      <c r="G148" s="46">
        <f>PINNAE_Geom!$AP$9</f>
        <v>1</v>
      </c>
      <c r="H148" s="72">
        <f>PINNAE_Geom!$AP$10</f>
        <v>1</v>
      </c>
      <c r="I148" s="59">
        <f>PINNAE_Geom!$AO$13</f>
        <v>0</v>
      </c>
      <c r="J148" s="21">
        <f>PINNAE_Geom!$AP$13</f>
        <v>60</v>
      </c>
      <c r="K148" s="59">
        <f>PINNAE_Geom!$AO$14</f>
        <v>0</v>
      </c>
      <c r="L148" s="21">
        <f>PINNAE_Geom!$AP$14</f>
        <v>0</v>
      </c>
      <c r="M148" s="59">
        <f>PINNAE_Geom!$AO$15</f>
        <v>0</v>
      </c>
      <c r="N148" s="21">
        <f>PINNAE_Geom!$AP$15</f>
        <v>0</v>
      </c>
      <c r="O148" s="59">
        <f>PINNAE_Geom!$AO$16</f>
        <v>0</v>
      </c>
      <c r="P148" s="21">
        <f>PINNAE_Geom!$AP$16</f>
        <v>0</v>
      </c>
      <c r="Q148" s="59">
        <f>PINNAE_Geom!$AO$17</f>
        <v>0</v>
      </c>
      <c r="R148" s="21">
        <f>PINNAE_Geom!$AP$17</f>
        <v>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698</v>
      </c>
      <c r="C149" s="2" t="s">
        <v>675</v>
      </c>
      <c r="D149" s="15" t="s">
        <v>12</v>
      </c>
      <c r="E149" s="9" t="s">
        <v>4</v>
      </c>
      <c r="F149" s="40" t="s">
        <v>11</v>
      </c>
      <c r="G149" s="46">
        <f>PINNAE_Geom!$AQ$9</f>
        <v>1</v>
      </c>
      <c r="H149" s="72">
        <f>PINNAE_Geom!$AQ$10</f>
        <v>1</v>
      </c>
      <c r="I149" s="59">
        <f>PINNAE_Geom!$AO$13</f>
        <v>0</v>
      </c>
      <c r="J149" s="21">
        <f>PINNAE_Geom!$AQ$13</f>
        <v>20</v>
      </c>
      <c r="K149" s="59">
        <f>PINNAE_Geom!$AO$14</f>
        <v>0</v>
      </c>
      <c r="L149" s="21">
        <f>PINNAE_Geom!$AQ$14</f>
        <v>0</v>
      </c>
      <c r="M149" s="59">
        <f>PINNAE_Geom!$AO$15</f>
        <v>0</v>
      </c>
      <c r="N149" s="21">
        <f>PINNAE_Geom!$AQ$15</f>
        <v>0</v>
      </c>
      <c r="O149" s="59">
        <f>PINNAE_Geom!$AO$16</f>
        <v>0</v>
      </c>
      <c r="P149" s="21">
        <f>PINNAE_Geom!$AQ$16</f>
        <v>0</v>
      </c>
      <c r="Q149" s="59">
        <f>PINNAE_Geom!$AO$17</f>
        <v>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701</v>
      </c>
      <c r="C150" s="2" t="s">
        <v>702</v>
      </c>
      <c r="D150" s="15" t="s">
        <v>12</v>
      </c>
      <c r="E150" s="9" t="s">
        <v>4</v>
      </c>
      <c r="F150" s="40" t="s">
        <v>11</v>
      </c>
      <c r="G150" s="46">
        <f>PINNAE_Geom!$AR$9</f>
        <v>1</v>
      </c>
      <c r="H150" s="72">
        <f>PINNAE_Geom!$AR$10</f>
        <v>1</v>
      </c>
      <c r="I150" s="59">
        <f>PINNAE_Geom!$AO$13</f>
        <v>0</v>
      </c>
      <c r="J150" s="21">
        <f>PINNAE_Geom!$AR$13</f>
        <v>2</v>
      </c>
      <c r="K150" s="59">
        <f>PINNAE_Geom!$AO$14</f>
        <v>0</v>
      </c>
      <c r="L150" s="21">
        <f>PINNAE_Geom!$AR$14</f>
        <v>0</v>
      </c>
      <c r="M150" s="59">
        <f>PINNAE_Geom!$AO$15</f>
        <v>0</v>
      </c>
      <c r="N150" s="21">
        <f>PINNAE_Geom!$AR$15</f>
        <v>0</v>
      </c>
      <c r="O150" s="59">
        <f>PINNAE_Geom!$AO$16</f>
        <v>0</v>
      </c>
      <c r="P150" s="21">
        <f>PINNAE_Geom!$AR$16</f>
        <v>0</v>
      </c>
      <c r="Q150" s="59">
        <f>PINNAE_Geom!$AO$17</f>
        <v>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634</v>
      </c>
      <c r="F152" s="40" t="s">
        <v>7</v>
      </c>
      <c r="G152" s="46">
        <f>INFLO_Prod!$D$9</f>
        <v>0</v>
      </c>
      <c r="H152" s="72">
        <f>INFLO_Prod!$D$10</f>
        <v>1</v>
      </c>
      <c r="I152" s="56">
        <f>INFLO_Prod!$C$13</f>
        <v>1</v>
      </c>
      <c r="J152" s="88">
        <f>INFLO_Prod!$D$13</f>
        <v>15</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634</v>
      </c>
      <c r="F153" s="40" t="s">
        <v>7</v>
      </c>
      <c r="G153" s="46">
        <f>INFLO_Prod!$E$9</f>
        <v>0</v>
      </c>
      <c r="H153" s="72">
        <f>INFLO_Prod!$E$10</f>
        <v>1</v>
      </c>
      <c r="I153" s="56">
        <f>INFLO_Prod!$C$13</f>
        <v>1</v>
      </c>
      <c r="J153" s="88">
        <f>INFLO_Prod!$E$13</f>
        <v>3</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634</v>
      </c>
      <c r="F154" s="40" t="s">
        <v>7</v>
      </c>
      <c r="G154" s="46">
        <f>INFLO_Prod!$F$9</f>
        <v>0</v>
      </c>
      <c r="H154" s="72">
        <f>INFLO_Prod!$F$10</f>
        <v>1</v>
      </c>
      <c r="I154" s="56">
        <f>INFLO_Prod!$C$13</f>
        <v>1</v>
      </c>
      <c r="J154" s="88">
        <f>INFLO_Prod!$F$13</f>
        <v>1</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70</v>
      </c>
      <c r="M155" s="58">
        <f>INFLO_Prod!$G$15</f>
        <v>70</v>
      </c>
      <c r="N155" s="21">
        <f>INFLO_Prod!$H$15</f>
        <v>80</v>
      </c>
      <c r="O155" s="58">
        <f>INFLO_Prod!$G$16</f>
        <v>100</v>
      </c>
      <c r="P155" s="21">
        <f>INFLO_Prod!$H$16</f>
        <v>30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0.7</v>
      </c>
      <c r="M156" s="58">
        <f>INFLO_Prod!$G$15</f>
        <v>70</v>
      </c>
      <c r="N156" s="21">
        <f>INFLO_Prod!$I$15</f>
        <v>0.8</v>
      </c>
      <c r="O156" s="58">
        <f>INFLO_Prod!$G$16</f>
        <v>100</v>
      </c>
      <c r="P156" s="21">
        <f>INFLO_Prod!$I$16</f>
        <v>0.9</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1</v>
      </c>
      <c r="I158" s="56">
        <f>INFLO_Prod!$L$13</f>
        <v>1</v>
      </c>
      <c r="J158" s="26">
        <f>INFLO_Prod!$M$13</f>
        <v>1</v>
      </c>
      <c r="K158" s="56">
        <f>INFLO_Prod!$L$14</f>
        <v>0</v>
      </c>
      <c r="L158" s="26">
        <f>INFLO_Prod!$M$14</f>
        <v>0</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11" t="s">
        <v>980</v>
      </c>
      <c r="D159" s="7" t="s">
        <v>12</v>
      </c>
      <c r="E159" s="80" t="s">
        <v>3</v>
      </c>
      <c r="F159" s="79" t="s">
        <v>6</v>
      </c>
      <c r="G159" s="46">
        <f>INFLO_Prod!$P$9</f>
        <v>1</v>
      </c>
      <c r="H159" s="72">
        <f>INFLO_Prod!$P$10</f>
        <v>1</v>
      </c>
      <c r="I159" s="56">
        <f>INFLO_Prod!$O$13</f>
        <v>1</v>
      </c>
      <c r="J159" s="21">
        <f>INFLO_Prod!$P$13</f>
        <v>30</v>
      </c>
      <c r="K159" s="56">
        <f>INFLO_Prod!$O$14</f>
        <v>0</v>
      </c>
      <c r="L159" s="21">
        <f>INFLO_Prod!$P$14</f>
        <v>0</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11" t="s">
        <v>735</v>
      </c>
      <c r="D160" s="7" t="s">
        <v>12</v>
      </c>
      <c r="E160" s="29" t="s">
        <v>3</v>
      </c>
      <c r="F160" s="79" t="s">
        <v>6</v>
      </c>
      <c r="G160" s="46">
        <f>INFLO_Prod!$Q$9</f>
        <v>1</v>
      </c>
      <c r="H160" s="72">
        <f>INFLO_Prod!$Q$10</f>
        <v>1</v>
      </c>
      <c r="I160" s="56">
        <f>INFLO_Prod!$O$13</f>
        <v>1</v>
      </c>
      <c r="J160" s="21">
        <f>INFLO_Prod!$Q$13</f>
        <v>5</v>
      </c>
      <c r="K160" s="56">
        <f>INFLO_Prod!$O$14</f>
        <v>0</v>
      </c>
      <c r="L160" s="21">
        <f>INFLO_Prod!$Q$14</f>
        <v>0</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676</v>
      </c>
      <c r="C161" s="211" t="s">
        <v>981</v>
      </c>
      <c r="D161" s="69" t="s">
        <v>12</v>
      </c>
      <c r="E161" s="2" t="s">
        <v>9</v>
      </c>
      <c r="F161" s="40" t="s">
        <v>304</v>
      </c>
      <c r="G161" s="46">
        <f>INFLO_Prod!$S$9</f>
        <v>1</v>
      </c>
      <c r="H161" s="72">
        <f>INFLO_Prod!$S$10</f>
        <v>2</v>
      </c>
      <c r="I161" s="76">
        <f>INFLO_Prod!$R$13</f>
        <v>1</v>
      </c>
      <c r="J161" s="262">
        <f>INFLO_Prod!$S$13</f>
        <v>0.1</v>
      </c>
      <c r="K161" s="76">
        <f>INFLO_Prod!$R$14</f>
        <v>10</v>
      </c>
      <c r="L161" s="262">
        <f>INFLO_Prod!$S$14</f>
        <v>1</v>
      </c>
      <c r="M161" s="76">
        <f>INFLO_Prod!$R$15</f>
        <v>0</v>
      </c>
      <c r="N161" s="262">
        <f>INFLO_Prod!$S$15</f>
        <v>0</v>
      </c>
      <c r="O161" s="76">
        <f>INFLO_Prod!$R$16</f>
        <v>0</v>
      </c>
      <c r="P161" s="262">
        <f>INFLO_Prod!$S$16</f>
        <v>0</v>
      </c>
      <c r="Q161" s="76">
        <f>INFLO_Prod!$R$17</f>
        <v>0</v>
      </c>
      <c r="R161" s="262">
        <f>INFLO_Prod!$S$17</f>
        <v>0</v>
      </c>
      <c r="S161" s="76">
        <f>INFLO_Prod!$R$18</f>
        <v>0</v>
      </c>
      <c r="T161" s="262">
        <f>INFLO_Prod!$S$18</f>
        <v>0</v>
      </c>
      <c r="U161" s="76">
        <f>INFLO_Prod!$R$19</f>
        <v>0</v>
      </c>
      <c r="V161" s="262">
        <f>INFLO_Prod!$S$19</f>
        <v>0</v>
      </c>
      <c r="W161" s="76">
        <f>INFLO_Prod!$R$20</f>
        <v>0</v>
      </c>
      <c r="X161" s="262">
        <f>INFLO_Prod!$S$20</f>
        <v>0</v>
      </c>
      <c r="Y161" s="76">
        <f>INFLO_Prod!$R$21</f>
        <v>0</v>
      </c>
      <c r="Z161" s="262">
        <f>INFLO_Prod!$S$21</f>
        <v>0</v>
      </c>
      <c r="AA161" s="76">
        <f>INFLO_Prod!$R$22</f>
        <v>0</v>
      </c>
      <c r="AB161" s="262">
        <f>INFLO_Prod!$S$22</f>
        <v>0</v>
      </c>
      <c r="AC161" s="76">
        <f>INFLO_Prod!$R$23</f>
        <v>0</v>
      </c>
      <c r="AD161" s="262">
        <f>INFLO_Prod!$S$23</f>
        <v>0</v>
      </c>
      <c r="AE161" s="76">
        <f>INFLO_Prod!$R$24</f>
        <v>0</v>
      </c>
      <c r="AF161" s="262">
        <f>INFLO_Prod!$S$24</f>
        <v>0</v>
      </c>
      <c r="AG161" s="76">
        <f>INFLO_Prod!$R$25</f>
        <v>0</v>
      </c>
      <c r="AH161" s="262">
        <f>INFLO_Prod!$S$25</f>
        <v>0</v>
      </c>
      <c r="AI161" s="76">
        <f>INFLO_Prod!$R$26</f>
        <v>0</v>
      </c>
      <c r="AJ161" s="262">
        <f>INFLO_Prod!$S$26</f>
        <v>0</v>
      </c>
      <c r="AK161" s="76">
        <f>INFLO_Prod!$R$27</f>
        <v>0</v>
      </c>
      <c r="AL161" s="262">
        <f>INFLO_Prod!$S$27</f>
        <v>0</v>
      </c>
      <c r="AM161" s="76">
        <f>INFLO_Prod!$R$28</f>
        <v>0</v>
      </c>
      <c r="AN161" s="262">
        <f>INFLO_Prod!$S$28</f>
        <v>0</v>
      </c>
      <c r="AO161" s="76">
        <f>INFLO_Prod!$R$29</f>
        <v>0</v>
      </c>
      <c r="AP161" s="262">
        <f>INFLO_Prod!$S$29</f>
        <v>0</v>
      </c>
      <c r="AQ161" s="76">
        <f>INFLO_Prod!$R$30</f>
        <v>0</v>
      </c>
      <c r="AR161" s="262">
        <f>INFLO_Prod!$S$30</f>
        <v>0</v>
      </c>
      <c r="AS161" s="76">
        <f>INFLO_Prod!$R$31</f>
        <v>0</v>
      </c>
      <c r="AT161" s="262">
        <f>INFLO_Prod!$S$31</f>
        <v>0</v>
      </c>
      <c r="AU161" s="76">
        <f>INFLO_Prod!$R$32</f>
        <v>0</v>
      </c>
      <c r="AV161" s="262">
        <f>INFLO_Prod!$S$32</f>
        <v>0</v>
      </c>
      <c r="AW161" s="76">
        <f>INFLO_Prod!$R$33</f>
        <v>0</v>
      </c>
      <c r="AX161" s="262">
        <f>INFLO_Prod!$S$33</f>
        <v>0</v>
      </c>
      <c r="AY161" s="76">
        <f>INFLO_Prod!$R$34</f>
        <v>0</v>
      </c>
      <c r="AZ161" s="262">
        <f>INFLO_Prod!$S$34</f>
        <v>0</v>
      </c>
      <c r="BA161" s="76">
        <f>INFLO_Prod!$R$35</f>
        <v>0</v>
      </c>
      <c r="BB161" s="262">
        <f>INFLO_Prod!$S$35</f>
        <v>0</v>
      </c>
      <c r="BC161" s="76">
        <f>INFLO_Prod!$R$36</f>
        <v>0</v>
      </c>
      <c r="BD161" s="262">
        <f>INFLO_Prod!$S$36</f>
        <v>0</v>
      </c>
      <c r="BE161" s="76">
        <f>INFLO_Prod!$R$37</f>
        <v>0</v>
      </c>
      <c r="BF161" s="262">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736</v>
      </c>
      <c r="D163" s="7" t="s">
        <v>12</v>
      </c>
      <c r="E163" s="9" t="s">
        <v>0</v>
      </c>
      <c r="F163" s="40" t="s">
        <v>7</v>
      </c>
      <c r="G163" s="46">
        <f>STALK_Geom!$D$9</f>
        <v>1</v>
      </c>
      <c r="H163" s="72">
        <f>STALK_Geom!$D$10</f>
        <v>2</v>
      </c>
      <c r="I163" s="56">
        <f>STALK_Geom!$C$13</f>
        <v>1</v>
      </c>
      <c r="J163" s="21">
        <f>STALK_Geom!$D$13</f>
        <v>30</v>
      </c>
      <c r="K163" s="56">
        <f>STALK_Geom!$C$14</f>
        <v>30</v>
      </c>
      <c r="L163" s="21">
        <f>STALK_Geom!$D$14</f>
        <v>40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737</v>
      </c>
      <c r="D164" s="7" t="s">
        <v>12</v>
      </c>
      <c r="E164" s="9" t="s">
        <v>0</v>
      </c>
      <c r="F164" s="40" t="s">
        <v>7</v>
      </c>
      <c r="G164" s="46">
        <f>STALK_Geom!$E$9</f>
        <v>1</v>
      </c>
      <c r="H164" s="72">
        <f>STALK_Geom!$E$10</f>
        <v>2</v>
      </c>
      <c r="I164" s="56">
        <f>STALK_Geom!$C$13</f>
        <v>1</v>
      </c>
      <c r="J164" s="21">
        <f>STALK_Geom!$E$13</f>
        <v>0</v>
      </c>
      <c r="K164" s="56">
        <f>STALK_Geom!$C$14</f>
        <v>30</v>
      </c>
      <c r="L164" s="21">
        <f>STALK_Geom!$E$14</f>
        <v>3</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2</v>
      </c>
      <c r="I165" s="56">
        <f>STALK_Geom!$G$13</f>
        <v>1</v>
      </c>
      <c r="J165" s="21">
        <f>STALK_Geom!$H$13</f>
        <v>1</v>
      </c>
      <c r="K165" s="56">
        <f>STALK_Geom!$G$14</f>
        <v>30</v>
      </c>
      <c r="L165" s="21">
        <f>STALK_Geom!$H$14</f>
        <v>2</v>
      </c>
      <c r="M165" s="56">
        <f>STALK_Geom!$G$15</f>
        <v>0</v>
      </c>
      <c r="N165" s="21">
        <f>STALK_Geom!$H$15</f>
        <v>0</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2</v>
      </c>
      <c r="I166" s="56">
        <f>STALK_Geom!$G$13</f>
        <v>1</v>
      </c>
      <c r="J166" s="21">
        <f>STALK_Geom!$I$13</f>
        <v>0.1</v>
      </c>
      <c r="K166" s="56">
        <f>STALK_Geom!$G$14</f>
        <v>30</v>
      </c>
      <c r="L166" s="21">
        <f>STALK_Geom!$I$14</f>
        <v>0.2</v>
      </c>
      <c r="M166" s="56">
        <f>STALK_Geom!$G$15</f>
        <v>0</v>
      </c>
      <c r="N166" s="21">
        <f>STALK_Geom!$I$15</f>
        <v>0</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3</v>
      </c>
      <c r="I167" s="57">
        <f>STALK_Geom!$J$13</f>
        <v>0</v>
      </c>
      <c r="J167" s="21">
        <f>STALK_Geom!$K$13</f>
        <v>1</v>
      </c>
      <c r="K167" s="57">
        <f>STALK_Geom!$J$14</f>
        <v>10</v>
      </c>
      <c r="L167" s="21">
        <f>STALK_Geom!$K$14</f>
        <v>0.9</v>
      </c>
      <c r="M167" s="57">
        <f>STALK_Geom!$J$15</f>
        <v>100</v>
      </c>
      <c r="N167" s="21">
        <f>STALK_Geom!$K$15</f>
        <v>0.1</v>
      </c>
      <c r="O167" s="57">
        <f>STALK_Geom!$J$16</f>
        <v>0</v>
      </c>
      <c r="P167" s="21">
        <f>STALK_Geom!$K$16</f>
        <v>0</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30</v>
      </c>
      <c r="L168" s="21">
        <f>STALK_Geom!$N$14</f>
        <v>2</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0.1</v>
      </c>
      <c r="K169" s="56">
        <f>STALK_Geom!$M$14</f>
        <v>30</v>
      </c>
      <c r="L169" s="21">
        <f>STALK_Geom!$O$14</f>
        <v>0.2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3</v>
      </c>
      <c r="I170" s="57">
        <f>STALK_Geom!$P$13</f>
        <v>0</v>
      </c>
      <c r="J170" s="21">
        <f>STALK_Geom!$Q$13</f>
        <v>1</v>
      </c>
      <c r="K170" s="57">
        <f>STALK_Geom!$P$14</f>
        <v>10</v>
      </c>
      <c r="L170" s="21">
        <f>STALK_Geom!$Q$14</f>
        <v>0.9</v>
      </c>
      <c r="M170" s="57">
        <f>STALK_Geom!$P$15</f>
        <v>100</v>
      </c>
      <c r="N170" s="21">
        <f>STALK_Geom!$Q$15</f>
        <v>0.1</v>
      </c>
      <c r="O170" s="57">
        <f>STALK_Geom!$P$16</f>
        <v>0</v>
      </c>
      <c r="P170" s="21">
        <f>STALK_Geom!$Q$16</f>
        <v>0</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1"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1" t="s">
        <v>450</v>
      </c>
      <c r="D172" s="33" t="s">
        <v>12</v>
      </c>
      <c r="E172" s="9" t="s">
        <v>3</v>
      </c>
      <c r="F172" s="40" t="s">
        <v>6</v>
      </c>
      <c r="G172" s="46">
        <f>STALK_Geom!$V$9</f>
        <v>1</v>
      </c>
      <c r="H172" s="72">
        <f>STALK_Geom!$V$10</f>
        <v>5</v>
      </c>
      <c r="I172" s="57">
        <f>STALK_Geom!$U$13</f>
        <v>0</v>
      </c>
      <c r="J172" s="21">
        <f>STALK_Geom!$V$13</f>
        <v>0</v>
      </c>
      <c r="K172" s="57">
        <f>STALK_Geom!$U$14</f>
        <v>25</v>
      </c>
      <c r="L172" s="21">
        <f>STALK_Geom!$V$14</f>
        <v>10</v>
      </c>
      <c r="M172" s="57">
        <f>STALK_Geom!$U$15</f>
        <v>50</v>
      </c>
      <c r="N172" s="21">
        <f>STALK_Geom!$V$15</f>
        <v>30</v>
      </c>
      <c r="O172" s="57">
        <f>STALK_Geom!$U$16</f>
        <v>75</v>
      </c>
      <c r="P172" s="21">
        <f>STALK_Geom!$V$16</f>
        <v>50</v>
      </c>
      <c r="Q172" s="57">
        <f>STALK_Geom!$U$17</f>
        <v>100</v>
      </c>
      <c r="R172" s="21">
        <f>STALK_Geom!$V$17</f>
        <v>90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1" t="s">
        <v>738</v>
      </c>
      <c r="D173" s="33" t="s">
        <v>12</v>
      </c>
      <c r="E173" s="9" t="s">
        <v>3</v>
      </c>
      <c r="F173" s="40" t="s">
        <v>6</v>
      </c>
      <c r="G173" s="46">
        <f>STALK_Geom!$W$9</f>
        <v>1</v>
      </c>
      <c r="H173" s="72">
        <f>STALK_Geom!$W$10</f>
        <v>5</v>
      </c>
      <c r="I173" s="57">
        <f>STALK_Geom!$U$13</f>
        <v>0</v>
      </c>
      <c r="J173" s="21">
        <f>STALK_Geom!$W$13</f>
        <v>0</v>
      </c>
      <c r="K173" s="57">
        <f>STALK_Geom!$U$14</f>
        <v>25</v>
      </c>
      <c r="L173" s="21">
        <f>STALK_Geom!$W$14</f>
        <v>0.2</v>
      </c>
      <c r="M173" s="57">
        <f>STALK_Geom!$U$15</f>
        <v>50</v>
      </c>
      <c r="N173" s="21">
        <f>STALK_Geom!$W$15</f>
        <v>1</v>
      </c>
      <c r="O173" s="57">
        <f>STALK_Geom!$U$16</f>
        <v>75</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1" t="s">
        <v>296</v>
      </c>
      <c r="D174" s="6" t="s">
        <v>61</v>
      </c>
      <c r="E174" s="2" t="s">
        <v>634</v>
      </c>
      <c r="F174" s="40" t="s">
        <v>7</v>
      </c>
      <c r="G174" s="46">
        <f>STALK_Geom!$X$9</f>
        <v>0</v>
      </c>
      <c r="H174" s="72">
        <f>STALK_Geom!$X$10</f>
        <v>1</v>
      </c>
      <c r="I174" s="54">
        <f>INFLO_Prod!$A$13</f>
        <v>1</v>
      </c>
      <c r="J174" s="76">
        <f>STALK_Geom!$X$13</f>
        <v>15</v>
      </c>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52" t="s">
        <v>69</v>
      </c>
      <c r="BH174" s="16"/>
    </row>
    <row r="175" spans="1:60" x14ac:dyDescent="0.2">
      <c r="A175" s="20"/>
      <c r="B175" s="11" t="s">
        <v>289</v>
      </c>
      <c r="C175" s="211" t="s">
        <v>739</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20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1" t="s">
        <v>977</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2</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677</v>
      </c>
      <c r="C177" s="211" t="s">
        <v>978</v>
      </c>
      <c r="D177" s="69" t="s">
        <v>12</v>
      </c>
      <c r="E177" s="2" t="s">
        <v>9</v>
      </c>
      <c r="F177" s="40" t="s">
        <v>304</v>
      </c>
      <c r="G177" s="46">
        <f>STALK_Geom!$AD$9</f>
        <v>1</v>
      </c>
      <c r="H177" s="72">
        <f>STALK_Geom!$AD$10</f>
        <v>2</v>
      </c>
      <c r="I177" s="76">
        <f>STALK_Geom!$AC$13</f>
        <v>1</v>
      </c>
      <c r="J177" s="262">
        <f>STALK_Geom!$AD$13</f>
        <v>0.1</v>
      </c>
      <c r="K177" s="76">
        <f>STALK_Geom!$AC$14</f>
        <v>15</v>
      </c>
      <c r="L177" s="262">
        <f>STALK_Geom!$AD$14</f>
        <v>1</v>
      </c>
      <c r="M177" s="76">
        <f>STALK_Geom!$AC$15</f>
        <v>0</v>
      </c>
      <c r="N177" s="262">
        <f>STALK_Geom!$AD$15</f>
        <v>0</v>
      </c>
      <c r="O177" s="76">
        <f>STALK_Geom!$AC$16</f>
        <v>0</v>
      </c>
      <c r="P177" s="262">
        <f>STALK_Geom!$AD$16</f>
        <v>0</v>
      </c>
      <c r="Q177" s="76">
        <f>STALK_Geom!$AC$17</f>
        <v>0</v>
      </c>
      <c r="R177" s="262">
        <f>STALK_Geom!$AD$17</f>
        <v>0</v>
      </c>
      <c r="S177" s="76">
        <f>STALK_Geom!$AC$18</f>
        <v>0</v>
      </c>
      <c r="T177" s="262">
        <f>STALK_Geom!$AD$18</f>
        <v>0</v>
      </c>
      <c r="U177" s="76">
        <f>STALK_Geom!$AC$19</f>
        <v>0</v>
      </c>
      <c r="V177" s="262">
        <f>STALK_Geom!$AD$19</f>
        <v>0</v>
      </c>
      <c r="W177" s="76">
        <f>STALK_Geom!$AC$20</f>
        <v>0</v>
      </c>
      <c r="X177" s="262">
        <f>STALK_Geom!$AD$20</f>
        <v>0</v>
      </c>
      <c r="Y177" s="76">
        <f>STALK_Geom!$AC$21</f>
        <v>0</v>
      </c>
      <c r="Z177" s="262">
        <f>STALK_Geom!$AD$21</f>
        <v>0</v>
      </c>
      <c r="AA177" s="76">
        <f>STALK_Geom!$AC$22</f>
        <v>0</v>
      </c>
      <c r="AB177" s="262">
        <f>STALK_Geom!$AD$22</f>
        <v>0</v>
      </c>
      <c r="AC177" s="76">
        <f>STALK_Geom!$AC$23</f>
        <v>0</v>
      </c>
      <c r="AD177" s="262">
        <f>STALK_Geom!$AD$23</f>
        <v>0</v>
      </c>
      <c r="AE177" s="76">
        <f>STALK_Geom!$AC$24</f>
        <v>0</v>
      </c>
      <c r="AF177" s="262">
        <f>STALK_Geom!$AD$24</f>
        <v>0</v>
      </c>
      <c r="AG177" s="76">
        <f>STALK_Geom!$AC$25</f>
        <v>0</v>
      </c>
      <c r="AH177" s="262">
        <f>STALK_Geom!$AD$25</f>
        <v>0</v>
      </c>
      <c r="AI177" s="76">
        <f>STALK_Geom!$AC$26</f>
        <v>0</v>
      </c>
      <c r="AJ177" s="262">
        <f>STALK_Geom!$AD$26</f>
        <v>0</v>
      </c>
      <c r="AK177" s="76">
        <f>STALK_Geom!$AC$27</f>
        <v>0</v>
      </c>
      <c r="AL177" s="262">
        <f>STALK_Geom!$AD$27</f>
        <v>0</v>
      </c>
      <c r="AM177" s="76">
        <f>STALK_Geom!$AC$28</f>
        <v>0</v>
      </c>
      <c r="AN177" s="262">
        <f>STALK_Geom!$AD$28</f>
        <v>0</v>
      </c>
      <c r="AO177" s="76">
        <f>STALK_Geom!$AC$29</f>
        <v>0</v>
      </c>
      <c r="AP177" s="262">
        <f>STALK_Geom!$AD$29</f>
        <v>0</v>
      </c>
      <c r="AQ177" s="76">
        <f>STALK_Geom!$AC$30</f>
        <v>0</v>
      </c>
      <c r="AR177" s="262">
        <f>STALK_Geom!$AD$30</f>
        <v>0</v>
      </c>
      <c r="AS177" s="76">
        <f>STALK_Geom!$AC$31</f>
        <v>0</v>
      </c>
      <c r="AT177" s="262">
        <f>STALK_Geom!$AD$31</f>
        <v>0</v>
      </c>
      <c r="AU177" s="76">
        <f>STALK_Geom!$AC$32</f>
        <v>0</v>
      </c>
      <c r="AV177" s="262">
        <f>STALK_Geom!$AD$32</f>
        <v>0</v>
      </c>
      <c r="AW177" s="76">
        <f>STALK_Geom!$AC$33</f>
        <v>0</v>
      </c>
      <c r="AX177" s="262">
        <f>STALK_Geom!$AD$33</f>
        <v>0</v>
      </c>
      <c r="AY177" s="76">
        <f>STALK_Geom!$AC$34</f>
        <v>0</v>
      </c>
      <c r="AZ177" s="262">
        <f>STALK_Geom!$AD$34</f>
        <v>0</v>
      </c>
      <c r="BA177" s="76">
        <f>STALK_Geom!$AC$35</f>
        <v>0</v>
      </c>
      <c r="BB177" s="262">
        <f>STALK_Geom!$AD$35</f>
        <v>0</v>
      </c>
      <c r="BC177" s="76">
        <f>STALK_Geom!$AC$36</f>
        <v>0</v>
      </c>
      <c r="BD177" s="262">
        <f>STALK_Geom!$AD$36</f>
        <v>0</v>
      </c>
      <c r="BE177" s="76">
        <f>STALK_Geom!$AC$37</f>
        <v>0</v>
      </c>
      <c r="BF177" s="262">
        <f>STALK_Geom!$AD$37</f>
        <v>0</v>
      </c>
      <c r="BG177" s="52" t="s">
        <v>69</v>
      </c>
      <c r="BH177" s="16"/>
    </row>
    <row r="178" spans="1:60" x14ac:dyDescent="0.2">
      <c r="A178" s="20"/>
      <c r="B178" s="11" t="s">
        <v>287</v>
      </c>
      <c r="C178" s="211" t="s">
        <v>740</v>
      </c>
      <c r="D178" s="33" t="s">
        <v>12</v>
      </c>
      <c r="E178" s="9" t="s">
        <v>3</v>
      </c>
      <c r="F178" s="40" t="s">
        <v>6</v>
      </c>
      <c r="G178" s="46">
        <f>STALK_Geom!$AG$9</f>
        <v>1</v>
      </c>
      <c r="H178" s="72">
        <f>STALK_Geom!$AG$10</f>
        <v>3</v>
      </c>
      <c r="I178" s="57">
        <f>STALK_Geom!$AF$13</f>
        <v>0</v>
      </c>
      <c r="J178" s="21">
        <f>STALK_Geom!$AG$13</f>
        <v>0</v>
      </c>
      <c r="K178" s="57">
        <f>STALK_Geom!$AF$14</f>
        <v>10</v>
      </c>
      <c r="L178" s="21">
        <f>STALK_Geom!$AG$14</f>
        <v>10</v>
      </c>
      <c r="M178" s="57">
        <f>STALK_Geom!$AF$15</f>
        <v>100</v>
      </c>
      <c r="N178" s="21">
        <f>STALK_Geom!$AG$15</f>
        <v>20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1" t="s">
        <v>741</v>
      </c>
      <c r="D179" s="33" t="s">
        <v>12</v>
      </c>
      <c r="E179" s="9" t="s">
        <v>3</v>
      </c>
      <c r="F179" s="40" t="s">
        <v>6</v>
      </c>
      <c r="G179" s="46">
        <f>STALK_Geom!$AH$9</f>
        <v>1</v>
      </c>
      <c r="H179" s="72">
        <f>STALK_Geom!$AH$10</f>
        <v>3</v>
      </c>
      <c r="I179" s="57">
        <f>STALK_Geom!$AF$13</f>
        <v>0</v>
      </c>
      <c r="J179" s="21">
        <f>STALK_Geom!$AH$13</f>
        <v>0</v>
      </c>
      <c r="K179" s="57">
        <f>STALK_Geom!$AF$14</f>
        <v>10</v>
      </c>
      <c r="L179" s="21">
        <f>STALK_Geom!$AH$14</f>
        <v>1</v>
      </c>
      <c r="M179" s="57">
        <f>STALK_Geom!$AF$15</f>
        <v>100</v>
      </c>
      <c r="N179" s="21">
        <f>STALK_Geom!$AH$15</f>
        <v>2</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678</v>
      </c>
      <c r="C180" s="211" t="s">
        <v>979</v>
      </c>
      <c r="D180" s="69" t="s">
        <v>12</v>
      </c>
      <c r="E180" s="2" t="s">
        <v>9</v>
      </c>
      <c r="F180" s="40" t="s">
        <v>304</v>
      </c>
      <c r="G180" s="46">
        <f>STALK_Geom!$AJ$9</f>
        <v>1</v>
      </c>
      <c r="H180" s="72">
        <f>STALK_Geom!$AJ$10</f>
        <v>2</v>
      </c>
      <c r="I180" s="76">
        <f>STALK_Geom!$AI$13</f>
        <v>1</v>
      </c>
      <c r="J180" s="262">
        <f>STALK_Geom!$AJ$13</f>
        <v>0.1</v>
      </c>
      <c r="K180" s="76">
        <f>STALK_Geom!$AI$14</f>
        <v>15</v>
      </c>
      <c r="L180" s="262">
        <f>STALK_Geom!$AJ$14</f>
        <v>1</v>
      </c>
      <c r="M180" s="76">
        <f>STALK_Geom!$AI$15</f>
        <v>0</v>
      </c>
      <c r="N180" s="262">
        <f>STALK_Geom!$AJ$15</f>
        <v>0</v>
      </c>
      <c r="O180" s="76">
        <f>STALK_Geom!$AI$16</f>
        <v>0</v>
      </c>
      <c r="P180" s="262">
        <f>STALK_Geom!$AJ$16</f>
        <v>0</v>
      </c>
      <c r="Q180" s="76">
        <f>STALK_Geom!$AI$17</f>
        <v>0</v>
      </c>
      <c r="R180" s="262">
        <f>STALK_Geom!$AJ$17</f>
        <v>0</v>
      </c>
      <c r="S180" s="76">
        <f>STALK_Geom!$AI$18</f>
        <v>0</v>
      </c>
      <c r="T180" s="262">
        <f>STALK_Geom!$AJ$18</f>
        <v>0</v>
      </c>
      <c r="U180" s="76">
        <f>STALK_Geom!$AI$19</f>
        <v>0</v>
      </c>
      <c r="V180" s="262">
        <f>STALK_Geom!$AJ$19</f>
        <v>0</v>
      </c>
      <c r="W180" s="76">
        <f>STALK_Geom!$AI$20</f>
        <v>0</v>
      </c>
      <c r="X180" s="262">
        <f>STALK_Geom!$AJ$20</f>
        <v>0</v>
      </c>
      <c r="Y180" s="76">
        <f>STALK_Geom!$AI$21</f>
        <v>0</v>
      </c>
      <c r="Z180" s="262">
        <f>STALK_Geom!$AJ$21</f>
        <v>0</v>
      </c>
      <c r="AA180" s="76">
        <f>STALK_Geom!$AI$22</f>
        <v>0</v>
      </c>
      <c r="AB180" s="262">
        <f>STALK_Geom!$AJ$22</f>
        <v>0</v>
      </c>
      <c r="AC180" s="76">
        <f>STALK_Geom!$AI$23</f>
        <v>0</v>
      </c>
      <c r="AD180" s="262">
        <f>STALK_Geom!$AJ$23</f>
        <v>0</v>
      </c>
      <c r="AE180" s="76">
        <f>STALK_Geom!$AI$24</f>
        <v>0</v>
      </c>
      <c r="AF180" s="262">
        <f>STALK_Geom!$AJ$24</f>
        <v>0</v>
      </c>
      <c r="AG180" s="76">
        <f>STALK_Geom!$AI$25</f>
        <v>0</v>
      </c>
      <c r="AH180" s="262">
        <f>STALK_Geom!$AJ$25</f>
        <v>0</v>
      </c>
      <c r="AI180" s="76">
        <f>STALK_Geom!$AI$26</f>
        <v>0</v>
      </c>
      <c r="AJ180" s="262">
        <f>STALK_Geom!$AJ$26</f>
        <v>0</v>
      </c>
      <c r="AK180" s="76">
        <f>STALK_Geom!$AI$27</f>
        <v>0</v>
      </c>
      <c r="AL180" s="262">
        <f>STALK_Geom!$AJ$27</f>
        <v>0</v>
      </c>
      <c r="AM180" s="76">
        <f>STALK_Geom!$AI$28</f>
        <v>0</v>
      </c>
      <c r="AN180" s="262">
        <f>STALK_Geom!$AJ$28</f>
        <v>0</v>
      </c>
      <c r="AO180" s="76">
        <f>STALK_Geom!$AI$29</f>
        <v>0</v>
      </c>
      <c r="AP180" s="262">
        <f>STALK_Geom!$AJ$29</f>
        <v>0</v>
      </c>
      <c r="AQ180" s="76">
        <f>STALK_Geom!$AI$30</f>
        <v>0</v>
      </c>
      <c r="AR180" s="262">
        <f>STALK_Geom!$AJ$30</f>
        <v>0</v>
      </c>
      <c r="AS180" s="76">
        <f>STALK_Geom!$AI$31</f>
        <v>0</v>
      </c>
      <c r="AT180" s="262">
        <f>STALK_Geom!$AJ$31</f>
        <v>0</v>
      </c>
      <c r="AU180" s="76">
        <f>STALK_Geom!$AI$32</f>
        <v>0</v>
      </c>
      <c r="AV180" s="262">
        <f>STALK_Geom!$AJ$32</f>
        <v>0</v>
      </c>
      <c r="AW180" s="76">
        <f>STALK_Geom!$AI$33</f>
        <v>0</v>
      </c>
      <c r="AX180" s="262">
        <f>STALK_Geom!$AJ$33</f>
        <v>0</v>
      </c>
      <c r="AY180" s="76">
        <f>STALK_Geom!$AI$34</f>
        <v>0</v>
      </c>
      <c r="AZ180" s="262">
        <f>STALK_Geom!$AJ$34</f>
        <v>0</v>
      </c>
      <c r="BA180" s="76">
        <f>STALK_Geom!$AI$35</f>
        <v>0</v>
      </c>
      <c r="BB180" s="262">
        <f>STALK_Geom!$AJ$35</f>
        <v>0</v>
      </c>
      <c r="BC180" s="76">
        <f>STALK_Geom!$AI$36</f>
        <v>0</v>
      </c>
      <c r="BD180" s="262">
        <f>STALK_Geom!$AJ$36</f>
        <v>0</v>
      </c>
      <c r="BE180" s="76">
        <f>STALK_Geom!$AI$37</f>
        <v>0</v>
      </c>
      <c r="BF180" s="262">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2</v>
      </c>
      <c r="I182" s="58">
        <f>BRACT_Prod!$C$13</f>
        <v>0</v>
      </c>
      <c r="J182" s="26">
        <f>BRACT_Prod!$D$13</f>
        <v>0</v>
      </c>
      <c r="K182" s="58">
        <f>BRACT_Prod!$C$14</f>
        <v>2</v>
      </c>
      <c r="L182" s="26">
        <f>BRACT_Prod!$D$14</f>
        <v>1</v>
      </c>
      <c r="M182" s="58">
        <f>BRACT_Prod!$C$15</f>
        <v>0</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742</v>
      </c>
      <c r="D183" s="15" t="s">
        <v>12</v>
      </c>
      <c r="E183" s="9" t="s">
        <v>4</v>
      </c>
      <c r="F183" s="40" t="s">
        <v>11</v>
      </c>
      <c r="G183" s="46">
        <f>BRACT_Prod!$E$9</f>
        <v>0</v>
      </c>
      <c r="H183" s="72">
        <f>BRACT_Prod!$E$10</f>
        <v>2</v>
      </c>
      <c r="I183" s="58">
        <f>BRACT_Prod!$C$13</f>
        <v>0</v>
      </c>
      <c r="J183" s="21">
        <f>BRACT_Prod!$E$13</f>
        <v>0</v>
      </c>
      <c r="K183" s="58">
        <f>BRACT_Prod!$C$14</f>
        <v>2</v>
      </c>
      <c r="L183" s="21">
        <f>BRACT_Prod!$E$14</f>
        <v>0</v>
      </c>
      <c r="M183" s="58">
        <f>BRACT_Prod!$C$15</f>
        <v>0</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6</v>
      </c>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5</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0.5</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180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18</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1" t="s">
        <v>743</v>
      </c>
      <c r="D189" s="15" t="s">
        <v>12</v>
      </c>
      <c r="E189" s="9" t="s">
        <v>3</v>
      </c>
      <c r="F189" s="40" t="s">
        <v>6</v>
      </c>
      <c r="G189" s="46">
        <f>BRACT_Prod!$T$9</f>
        <v>1</v>
      </c>
      <c r="H189" s="72">
        <f>BRACT_Prod!$T$10</f>
        <v>1</v>
      </c>
      <c r="I189" s="58">
        <f>BRACT_Prod!$S$13</f>
        <v>0</v>
      </c>
      <c r="J189" s="21">
        <f>BRACT_Prod!$T$13</f>
        <v>20</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1" t="s">
        <v>744</v>
      </c>
      <c r="D190" s="15" t="s">
        <v>12</v>
      </c>
      <c r="E190" s="2" t="s">
        <v>3</v>
      </c>
      <c r="F190" s="40" t="s">
        <v>6</v>
      </c>
      <c r="G190" s="46">
        <f>BRACT_Prod!$U$9</f>
        <v>1</v>
      </c>
      <c r="H190" s="72">
        <f>BRACT_Prod!$U$10</f>
        <v>1</v>
      </c>
      <c r="I190" s="58">
        <f>BRACT_Prod!$S$13</f>
        <v>0</v>
      </c>
      <c r="J190" s="21">
        <f>BRACT_Prod!$U$13</f>
        <v>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679</v>
      </c>
      <c r="C191" s="211" t="s">
        <v>976</v>
      </c>
      <c r="D191" s="69" t="s">
        <v>12</v>
      </c>
      <c r="E191" s="2" t="s">
        <v>9</v>
      </c>
      <c r="F191" s="40" t="s">
        <v>304</v>
      </c>
      <c r="G191" s="46">
        <f>BRACT_Prod!$W$9</f>
        <v>1</v>
      </c>
      <c r="H191" s="72">
        <f>BRACT_Prod!$W$10</f>
        <v>2</v>
      </c>
      <c r="I191" s="76">
        <f>BRACT_Prod!$V$13</f>
        <v>1</v>
      </c>
      <c r="J191" s="21">
        <f>BRACT_Prod!$W$13</f>
        <v>0.5</v>
      </c>
      <c r="K191" s="76">
        <f>BRACT_Prod!$V$14</f>
        <v>15</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1" t="s">
        <v>745</v>
      </c>
      <c r="D193" s="7" t="s">
        <v>12</v>
      </c>
      <c r="E193" s="9" t="s">
        <v>0</v>
      </c>
      <c r="F193" s="40" t="s">
        <v>7</v>
      </c>
      <c r="G193" s="46">
        <f>BRACT_Geom!$D$9</f>
        <v>1</v>
      </c>
      <c r="H193" s="72">
        <f>BRACT_Geom!$D$10</f>
        <v>2</v>
      </c>
      <c r="I193" s="56">
        <f>BRACT_Geom!$C$13</f>
        <v>1</v>
      </c>
      <c r="J193" s="21">
        <f>BRACT_Geom!$D$13</f>
        <v>3</v>
      </c>
      <c r="K193" s="56">
        <f>BRACT_Geom!$C$14</f>
        <v>30</v>
      </c>
      <c r="L193" s="21">
        <f>BRACT_Geom!$D$14</f>
        <v>10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1" t="s">
        <v>746</v>
      </c>
      <c r="D194" s="7" t="s">
        <v>12</v>
      </c>
      <c r="E194" s="9" t="s">
        <v>0</v>
      </c>
      <c r="F194" s="40" t="s">
        <v>7</v>
      </c>
      <c r="G194" s="46">
        <f>BRACT_Geom!$E$9</f>
        <v>1</v>
      </c>
      <c r="H194" s="72">
        <f>BRACT_Geom!$E$10</f>
        <v>2</v>
      </c>
      <c r="I194" s="56">
        <f>BRACT_Geom!$C$13</f>
        <v>1</v>
      </c>
      <c r="J194" s="21">
        <f>BRACT_Geom!$E$13</f>
        <v>0.3</v>
      </c>
      <c r="K194" s="56">
        <f>BRACT_Geom!$C$14</f>
        <v>30</v>
      </c>
      <c r="L194" s="21">
        <f>BRACT_Geom!$E$14</f>
        <v>1.2</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680</v>
      </c>
      <c r="C195" s="211" t="s">
        <v>975</v>
      </c>
      <c r="D195" s="69" t="s">
        <v>12</v>
      </c>
      <c r="E195" s="2" t="s">
        <v>9</v>
      </c>
      <c r="F195" s="40" t="s">
        <v>304</v>
      </c>
      <c r="G195" s="46">
        <f>BRACT_Geom!$G$9</f>
        <v>1</v>
      </c>
      <c r="H195" s="72">
        <f>BRACT_Geom!$G$10</f>
        <v>2</v>
      </c>
      <c r="I195" s="76">
        <f>BRACT_Geom!$F$13</f>
        <v>1</v>
      </c>
      <c r="J195" s="262">
        <f>BRACT_Geom!$G$13</f>
        <v>0.1</v>
      </c>
      <c r="K195" s="76">
        <f>BRACT_Geom!$F$14</f>
        <v>15</v>
      </c>
      <c r="L195" s="262">
        <f>BRACT_Geom!$G$14</f>
        <v>1</v>
      </c>
      <c r="M195" s="76">
        <f>BRACT_Geom!$F$15</f>
        <v>0</v>
      </c>
      <c r="N195" s="262">
        <f>BRACT_Geom!$G$15</f>
        <v>0</v>
      </c>
      <c r="O195" s="76">
        <f>BRACT_Geom!$F$16</f>
        <v>0</v>
      </c>
      <c r="P195" s="262">
        <f>BRACT_Geom!$G$16</f>
        <v>0</v>
      </c>
      <c r="Q195" s="76">
        <f>BRACT_Geom!$F$17</f>
        <v>0</v>
      </c>
      <c r="R195" s="262">
        <f>BRACT_Geom!$G$17</f>
        <v>0</v>
      </c>
      <c r="S195" s="76">
        <f>BRACT_Geom!$F$18</f>
        <v>0</v>
      </c>
      <c r="T195" s="262">
        <f>BRACT_Geom!$G$18</f>
        <v>0</v>
      </c>
      <c r="U195" s="76">
        <f>BRACT_Geom!$F$19</f>
        <v>0</v>
      </c>
      <c r="V195" s="262">
        <f>BRACT_Geom!$G$19</f>
        <v>0</v>
      </c>
      <c r="W195" s="76">
        <f>BRACT_Geom!$F$20</f>
        <v>0</v>
      </c>
      <c r="X195" s="262">
        <f>BRACT_Geom!$G$20</f>
        <v>0</v>
      </c>
      <c r="Y195" s="76">
        <f>BRACT_Geom!$F$21</f>
        <v>0</v>
      </c>
      <c r="Z195" s="262">
        <f>BRACT_Geom!$G$21</f>
        <v>0</v>
      </c>
      <c r="AA195" s="76">
        <f>BRACT_Geom!$F$22</f>
        <v>0</v>
      </c>
      <c r="AB195" s="262">
        <f>BRACT_Geom!$G$22</f>
        <v>0</v>
      </c>
      <c r="AC195" s="76">
        <f>BRACT_Geom!$F$23</f>
        <v>0</v>
      </c>
      <c r="AD195" s="262">
        <f>BRACT_Geom!$G$23</f>
        <v>0</v>
      </c>
      <c r="AE195" s="76">
        <f>BRACT_Geom!$F$24</f>
        <v>0</v>
      </c>
      <c r="AF195" s="262">
        <f>BRACT_Geom!$G$24</f>
        <v>0</v>
      </c>
      <c r="AG195" s="76">
        <f>BRACT_Geom!$F$25</f>
        <v>0</v>
      </c>
      <c r="AH195" s="262">
        <f>BRACT_Geom!$G$25</f>
        <v>0</v>
      </c>
      <c r="AI195" s="76">
        <f>BRACT_Geom!$F$26</f>
        <v>0</v>
      </c>
      <c r="AJ195" s="262">
        <f>BRACT_Geom!$G$26</f>
        <v>0</v>
      </c>
      <c r="AK195" s="76">
        <f>BRACT_Geom!$F$27</f>
        <v>0</v>
      </c>
      <c r="AL195" s="262">
        <f>BRACT_Geom!$G$27</f>
        <v>0</v>
      </c>
      <c r="AM195" s="76">
        <f>BRACT_Geom!$F$28</f>
        <v>0</v>
      </c>
      <c r="AN195" s="262">
        <f>BRACT_Geom!$G$28</f>
        <v>0</v>
      </c>
      <c r="AO195" s="76">
        <f>BRACT_Geom!$F$29</f>
        <v>0</v>
      </c>
      <c r="AP195" s="262">
        <f>BRACT_Geom!$G$29</f>
        <v>0</v>
      </c>
      <c r="AQ195" s="76">
        <f>BRACT_Geom!$F$30</f>
        <v>0</v>
      </c>
      <c r="AR195" s="262">
        <f>BRACT_Geom!$G$30</f>
        <v>0</v>
      </c>
      <c r="AS195" s="76">
        <f>BRACT_Geom!$F$31</f>
        <v>0</v>
      </c>
      <c r="AT195" s="262">
        <f>BRACT_Geom!$G$31</f>
        <v>0</v>
      </c>
      <c r="AU195" s="76">
        <f>BRACT_Geom!$F$32</f>
        <v>0</v>
      </c>
      <c r="AV195" s="262">
        <f>BRACT_Geom!$G$32</f>
        <v>0</v>
      </c>
      <c r="AW195" s="76">
        <f>BRACT_Geom!$F$33</f>
        <v>0</v>
      </c>
      <c r="AX195" s="262">
        <f>BRACT_Geom!$G$33</f>
        <v>0</v>
      </c>
      <c r="AY195" s="76">
        <f>BRACT_Geom!$F$34</f>
        <v>0</v>
      </c>
      <c r="AZ195" s="262">
        <f>BRACT_Geom!$G$34</f>
        <v>0</v>
      </c>
      <c r="BA195" s="76">
        <f>BRACT_Geom!$F$35</f>
        <v>0</v>
      </c>
      <c r="BB195" s="262">
        <f>BRACT_Geom!$G$35</f>
        <v>0</v>
      </c>
      <c r="BC195" s="76">
        <f>BRACT_Geom!$F$36</f>
        <v>0</v>
      </c>
      <c r="BD195" s="262">
        <f>BRACT_Geom!$G$36</f>
        <v>0</v>
      </c>
      <c r="BE195" s="76">
        <f>BRACT_Geom!$F$37</f>
        <v>0</v>
      </c>
      <c r="BF195" s="262">
        <f>BRACT_Geom!$G$37</f>
        <v>0</v>
      </c>
      <c r="BG195" s="52" t="s">
        <v>69</v>
      </c>
      <c r="BH195" s="16"/>
    </row>
    <row r="196" spans="1:60" x14ac:dyDescent="0.2">
      <c r="A196" s="20"/>
      <c r="B196" s="11" t="s">
        <v>227</v>
      </c>
      <c r="C196" s="2" t="s">
        <v>747</v>
      </c>
      <c r="D196" s="7" t="s">
        <v>12</v>
      </c>
      <c r="E196" s="9" t="s">
        <v>0</v>
      </c>
      <c r="F196" s="40" t="s">
        <v>7</v>
      </c>
      <c r="G196" s="46">
        <f>BRACT_Geom!$J$9</f>
        <v>1</v>
      </c>
      <c r="H196" s="72">
        <f>BRACT_Geom!$J$10</f>
        <v>2</v>
      </c>
      <c r="I196" s="56">
        <f>BRACT_Geom!$I$13</f>
        <v>1</v>
      </c>
      <c r="J196" s="21">
        <f>BRACT_Geom!$J$13</f>
        <v>1</v>
      </c>
      <c r="K196" s="56">
        <f>BRACT_Geom!$I$14</f>
        <v>30</v>
      </c>
      <c r="L196" s="21">
        <f>BRACT_Geom!$J$14</f>
        <v>3</v>
      </c>
      <c r="M196" s="56">
        <f>BRACT_Geom!$I$15</f>
        <v>0</v>
      </c>
      <c r="N196" s="21">
        <f>BRACT_Geom!$J$15</f>
        <v>0</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2</v>
      </c>
      <c r="I197" s="56">
        <f>BRACT_Geom!$I$13</f>
        <v>1</v>
      </c>
      <c r="J197" s="21">
        <f>BRACT_Geom!$K$13</f>
        <v>0.1</v>
      </c>
      <c r="K197" s="56">
        <f>BRACT_Geom!$I$14</f>
        <v>30</v>
      </c>
      <c r="L197" s="21">
        <f>BRACT_Geom!$K$14</f>
        <v>0.5</v>
      </c>
      <c r="M197" s="56">
        <f>BRACT_Geom!$I$15</f>
        <v>0</v>
      </c>
      <c r="N197" s="21">
        <f>BRACT_Geom!$K$15</f>
        <v>0</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5</v>
      </c>
      <c r="I198" s="57">
        <f>BRACT_Geom!$L$13</f>
        <v>0</v>
      </c>
      <c r="J198" s="21">
        <f>BRACT_Geom!$M$13</f>
        <v>0.4</v>
      </c>
      <c r="K198" s="57">
        <f>BRACT_Geom!$L$14</f>
        <v>25</v>
      </c>
      <c r="L198" s="21">
        <f>BRACT_Geom!$M$14</f>
        <v>1</v>
      </c>
      <c r="M198" s="57">
        <f>BRACT_Geom!$L$15</f>
        <v>50</v>
      </c>
      <c r="N198" s="21">
        <f>BRACT_Geom!$M$15</f>
        <v>0.8</v>
      </c>
      <c r="O198" s="57">
        <f>BRACT_Geom!$L$16</f>
        <v>75</v>
      </c>
      <c r="P198" s="21">
        <f>BRACT_Geom!$M$16</f>
        <v>0.5</v>
      </c>
      <c r="Q198" s="57">
        <f>BRACT_Geom!$L$17</f>
        <v>100</v>
      </c>
      <c r="R198" s="21">
        <f>BRACT_Geom!$M$17</f>
        <v>0.1</v>
      </c>
      <c r="S198" s="57">
        <f>BRACT_Geom!$L$18</f>
        <v>0</v>
      </c>
      <c r="T198" s="21">
        <f>BRACT_Geom!$M$18</f>
        <v>0</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2</v>
      </c>
      <c r="I199" s="56">
        <f>BRACT_Geom!$O$13</f>
        <v>1</v>
      </c>
      <c r="J199" s="21">
        <f>BRACT_Geom!$P$13</f>
        <v>1</v>
      </c>
      <c r="K199" s="56">
        <f>BRACT_Geom!$O$14</f>
        <v>30</v>
      </c>
      <c r="L199" s="21">
        <f>BRACT_Geom!$P$14</f>
        <v>3</v>
      </c>
      <c r="M199" s="56">
        <f>BRACT_Geom!$O$15</f>
        <v>0</v>
      </c>
      <c r="N199" s="21">
        <f>BRACT_Geom!$P$15</f>
        <v>0</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2</v>
      </c>
      <c r="I200" s="56">
        <f>BRACT_Geom!$O$13</f>
        <v>1</v>
      </c>
      <c r="J200" s="21">
        <f>BRACT_Geom!$Q$13</f>
        <v>0.1</v>
      </c>
      <c r="K200" s="56">
        <f>BRACT_Geom!$O$14</f>
        <v>30</v>
      </c>
      <c r="L200" s="21">
        <f>BRACT_Geom!$Q$14</f>
        <v>0.5</v>
      </c>
      <c r="M200" s="56">
        <f>BRACT_Geom!$O$15</f>
        <v>0</v>
      </c>
      <c r="N200" s="21">
        <f>BRACT_Geom!$Q$15</f>
        <v>0</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5</v>
      </c>
      <c r="I201" s="57">
        <f>BRACT_Geom!$R$13</f>
        <v>0</v>
      </c>
      <c r="J201" s="21">
        <f>BRACT_Geom!$S$13</f>
        <v>0.4</v>
      </c>
      <c r="K201" s="57">
        <f>BRACT_Geom!$R$14</f>
        <v>25</v>
      </c>
      <c r="L201" s="21">
        <f>BRACT_Geom!$S$14</f>
        <v>1</v>
      </c>
      <c r="M201" s="57">
        <f>BRACT_Geom!$R$15</f>
        <v>50</v>
      </c>
      <c r="N201" s="21">
        <f>BRACT_Geom!$S$15</f>
        <v>0.8</v>
      </c>
      <c r="O201" s="57">
        <f>BRACT_Geom!$R$16</f>
        <v>75</v>
      </c>
      <c r="P201" s="21">
        <f>BRACT_Geom!$S$16</f>
        <v>0.5</v>
      </c>
      <c r="Q201" s="57">
        <f>BRACT_Geom!$R$17</f>
        <v>100</v>
      </c>
      <c r="R201" s="21">
        <f>BRACT_Geom!$S$17</f>
        <v>0.1</v>
      </c>
      <c r="S201" s="57">
        <f>BRACT_Geom!$R$18</f>
        <v>0</v>
      </c>
      <c r="T201" s="21">
        <f>BRACT_Geom!$S$18</f>
        <v>0</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1" t="s">
        <v>239</v>
      </c>
      <c r="D202" s="33" t="s">
        <v>12</v>
      </c>
      <c r="E202" s="9" t="s">
        <v>3</v>
      </c>
      <c r="F202" s="40" t="s">
        <v>6</v>
      </c>
      <c r="G202" s="46">
        <f>BRACT_Geom!$V$9</f>
        <v>1</v>
      </c>
      <c r="H202" s="72">
        <f>BRACT_Geom!$V$10</f>
        <v>2</v>
      </c>
      <c r="I202" s="57">
        <f>BRACT_Geom!$U$13</f>
        <v>0</v>
      </c>
      <c r="J202" s="21">
        <f>BRACT_Geom!$V$13</f>
        <v>0</v>
      </c>
      <c r="K202" s="57">
        <f>BRACT_Geom!$U$14</f>
        <v>100</v>
      </c>
      <c r="L202" s="21">
        <f>BRACT_Geom!$V$14</f>
        <v>20</v>
      </c>
      <c r="M202" s="57">
        <f>BRACT_Geom!$U$15</f>
        <v>0</v>
      </c>
      <c r="N202" s="21">
        <f>BRACT_Geom!$V$15</f>
        <v>0</v>
      </c>
      <c r="O202" s="57">
        <f>BRACT_Geom!$U$16</f>
        <v>0</v>
      </c>
      <c r="P202" s="21">
        <f>BRACT_Geom!$V$16</f>
        <v>0</v>
      </c>
      <c r="Q202" s="57">
        <f>BRACT_Geom!$U$17</f>
        <v>0</v>
      </c>
      <c r="R202" s="21">
        <f>BRACT_Geom!$V$17</f>
        <v>0</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1" t="s">
        <v>453</v>
      </c>
      <c r="D203" s="33" t="s">
        <v>12</v>
      </c>
      <c r="E203" s="2" t="s">
        <v>3</v>
      </c>
      <c r="F203" s="40" t="s">
        <v>6</v>
      </c>
      <c r="G203" s="46">
        <f>BRACT_Geom!$X$9</f>
        <v>1</v>
      </c>
      <c r="H203" s="72">
        <f>BRACT_Geom!$X$10</f>
        <v>2</v>
      </c>
      <c r="I203" s="57">
        <f>BRACT_Geom!$W$13</f>
        <v>0</v>
      </c>
      <c r="J203" s="21">
        <f>BRACT_Geom!$X$13</f>
        <v>0</v>
      </c>
      <c r="K203" s="57">
        <f>BRACT_Geom!$W$14</f>
        <v>100</v>
      </c>
      <c r="L203" s="21">
        <f>BRACT_Geom!$X$14</f>
        <v>20</v>
      </c>
      <c r="M203" s="57">
        <f>BRACT_Geom!$W$15</f>
        <v>0</v>
      </c>
      <c r="N203" s="21">
        <f>BRACT_Geom!$X$15</f>
        <v>0</v>
      </c>
      <c r="O203" s="57">
        <f>BRACT_Geom!$W$16</f>
        <v>0</v>
      </c>
      <c r="P203" s="21">
        <f>BRACT_Geom!$X$16</f>
        <v>0</v>
      </c>
      <c r="Q203" s="57">
        <f>BRACT_Geom!$W$17</f>
        <v>0</v>
      </c>
      <c r="R203" s="21">
        <f>BRACT_Geom!$X$17</f>
        <v>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1" t="s">
        <v>242</v>
      </c>
      <c r="D204" s="33" t="s">
        <v>12</v>
      </c>
      <c r="E204" s="9" t="s">
        <v>3</v>
      </c>
      <c r="F204" s="40" t="s">
        <v>6</v>
      </c>
      <c r="G204" s="46">
        <f>BRACT_Geom!$Y$9</f>
        <v>1</v>
      </c>
      <c r="H204" s="72">
        <f>BRACT_Geom!$Y$10</f>
        <v>2</v>
      </c>
      <c r="I204" s="57">
        <f>BRACT_Geom!$W$13</f>
        <v>0</v>
      </c>
      <c r="J204" s="21">
        <f>BRACT_Geom!$Y$13</f>
        <v>0</v>
      </c>
      <c r="K204" s="57">
        <f>BRACT_Geom!$W$14</f>
        <v>100</v>
      </c>
      <c r="L204" s="21">
        <f>BRACT_Geom!$Y$14</f>
        <v>2</v>
      </c>
      <c r="M204" s="57">
        <f>BRACT_Geom!$W$15</f>
        <v>0</v>
      </c>
      <c r="N204" s="21">
        <f>BRACT_Geom!$Y$15</f>
        <v>0</v>
      </c>
      <c r="O204" s="57">
        <f>BRACT_Geom!$W$16</f>
        <v>0</v>
      </c>
      <c r="P204" s="21">
        <f>BRACT_Geom!$Y$16</f>
        <v>0</v>
      </c>
      <c r="Q204" s="57">
        <f>BRACT_Geom!$W$17</f>
        <v>0</v>
      </c>
      <c r="R204" s="21">
        <f>BRACT_Geom!$Y$17</f>
        <v>0</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1" t="s">
        <v>244</v>
      </c>
      <c r="D205" s="6" t="s">
        <v>61</v>
      </c>
      <c r="E205" s="2" t="s">
        <v>634</v>
      </c>
      <c r="F205" s="40" t="s">
        <v>7</v>
      </c>
      <c r="G205" s="46">
        <f>BRACT_Geom!$Z$9</f>
        <v>0</v>
      </c>
      <c r="H205" s="72">
        <f>BRACT_Geom!$Z$10</f>
        <v>1</v>
      </c>
      <c r="I205" s="54">
        <f>BRACT_Prod!$A$13</f>
        <v>1</v>
      </c>
      <c r="J205" s="76">
        <f>BRACT_Geom!$Z$13</f>
        <v>15</v>
      </c>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196"/>
      <c r="AN205" s="196"/>
      <c r="AO205" s="196"/>
      <c r="AP205" s="196"/>
      <c r="AQ205" s="196"/>
      <c r="AR205" s="196"/>
      <c r="AS205" s="196"/>
      <c r="AT205" s="196"/>
      <c r="AU205" s="196"/>
      <c r="AV205" s="196"/>
      <c r="AW205" s="196"/>
      <c r="AX205" s="196"/>
      <c r="AY205" s="196"/>
      <c r="AZ205" s="196"/>
      <c r="BA205" s="196"/>
      <c r="BB205" s="196"/>
      <c r="BC205" s="196"/>
      <c r="BD205" s="196"/>
      <c r="BE205" s="196"/>
      <c r="BF205" s="196"/>
      <c r="BG205" s="52" t="s">
        <v>69</v>
      </c>
      <c r="BH205" s="3"/>
    </row>
    <row r="206" spans="1:60" x14ac:dyDescent="0.2">
      <c r="A206" s="20"/>
      <c r="B206" s="11" t="s">
        <v>247</v>
      </c>
      <c r="C206" s="211" t="s">
        <v>748</v>
      </c>
      <c r="D206" s="33" t="s">
        <v>12</v>
      </c>
      <c r="E206" s="9" t="s">
        <v>3</v>
      </c>
      <c r="F206" s="40" t="s">
        <v>6</v>
      </c>
      <c r="G206" s="46">
        <f>BRACT_Geom!$AC$9</f>
        <v>1</v>
      </c>
      <c r="H206" s="72">
        <f>BRACT_Geom!$AC$10</f>
        <v>2</v>
      </c>
      <c r="I206" s="57">
        <f>BRACT_Geom!$AB$13</f>
        <v>0</v>
      </c>
      <c r="J206" s="21">
        <f>BRACT_Geom!$AC$13</f>
        <v>0</v>
      </c>
      <c r="K206" s="57">
        <f>BRACT_Geom!$AB$14</f>
        <v>100</v>
      </c>
      <c r="L206" s="21">
        <f>BRACT_Geom!$AC$14</f>
        <v>2</v>
      </c>
      <c r="M206" s="57">
        <f>BRACT_Geom!$AB$15</f>
        <v>0</v>
      </c>
      <c r="N206" s="21">
        <f>BRACT_Geom!$AC$15</f>
        <v>0</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1" t="s">
        <v>749</v>
      </c>
      <c r="D207" s="33" t="s">
        <v>12</v>
      </c>
      <c r="E207" s="9" t="s">
        <v>3</v>
      </c>
      <c r="F207" s="40" t="s">
        <v>6</v>
      </c>
      <c r="G207" s="46">
        <f>BRACT_Geom!$AD$9</f>
        <v>1</v>
      </c>
      <c r="H207" s="72">
        <f>BRACT_Geom!$AD$10</f>
        <v>2</v>
      </c>
      <c r="I207" s="57">
        <f>BRACT_Geom!$AB$13</f>
        <v>0</v>
      </c>
      <c r="J207" s="21">
        <f>BRACT_Geom!$AD$13</f>
        <v>0</v>
      </c>
      <c r="K207" s="57">
        <f>BRACT_Geom!$AB$14</f>
        <v>100</v>
      </c>
      <c r="L207" s="21">
        <f>BRACT_Geom!$AD$14</f>
        <v>0.2</v>
      </c>
      <c r="M207" s="57">
        <f>BRACT_Geom!$AB$15</f>
        <v>0</v>
      </c>
      <c r="N207" s="21">
        <f>BRACT_Geom!$AD$15</f>
        <v>0</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681</v>
      </c>
      <c r="C208" s="211" t="s">
        <v>973</v>
      </c>
      <c r="D208" s="69" t="s">
        <v>12</v>
      </c>
      <c r="E208" s="2" t="s">
        <v>9</v>
      </c>
      <c r="F208" s="40" t="s">
        <v>304</v>
      </c>
      <c r="G208" s="46">
        <f>BRACT_Geom!$AF$9</f>
        <v>1</v>
      </c>
      <c r="H208" s="72">
        <f>BRACT_Geom!$AF$10</f>
        <v>2</v>
      </c>
      <c r="I208" s="76">
        <f>BRACT_Geom!$AE$13</f>
        <v>1</v>
      </c>
      <c r="J208" s="262">
        <f>BRACT_Geom!$AF$13</f>
        <v>0.5</v>
      </c>
      <c r="K208" s="76">
        <f>BRACT_Geom!$AE$14</f>
        <v>15</v>
      </c>
      <c r="L208" s="262">
        <f>BRACT_Geom!$AF$14</f>
        <v>1</v>
      </c>
      <c r="M208" s="76">
        <f>BRACT_Geom!$AE$15</f>
        <v>0</v>
      </c>
      <c r="N208" s="262">
        <f>BRACT_Geom!$AF$15</f>
        <v>0</v>
      </c>
      <c r="O208" s="76">
        <f>BRACT_Geom!$AE$16</f>
        <v>0</v>
      </c>
      <c r="P208" s="262">
        <f>BRACT_Geom!$AF$16</f>
        <v>0</v>
      </c>
      <c r="Q208" s="76">
        <f>BRACT_Geom!$AE$17</f>
        <v>0</v>
      </c>
      <c r="R208" s="262">
        <f>BRACT_Geom!$AF$17</f>
        <v>0</v>
      </c>
      <c r="S208" s="76">
        <f>BRACT_Geom!$AE$18</f>
        <v>0</v>
      </c>
      <c r="T208" s="262">
        <f>BRACT_Geom!$AF$18</f>
        <v>0</v>
      </c>
      <c r="U208" s="76">
        <f>BRACT_Geom!$AE$19</f>
        <v>0</v>
      </c>
      <c r="V208" s="262">
        <f>BRACT_Geom!$AF$19</f>
        <v>0</v>
      </c>
      <c r="W208" s="76">
        <f>BRACT_Geom!$AE$20</f>
        <v>0</v>
      </c>
      <c r="X208" s="262">
        <f>BRACT_Geom!$AF$20</f>
        <v>0</v>
      </c>
      <c r="Y208" s="76">
        <f>BRACT_Geom!$AE$21</f>
        <v>0</v>
      </c>
      <c r="Z208" s="262">
        <f>BRACT_Geom!$AF$21</f>
        <v>0</v>
      </c>
      <c r="AA208" s="76">
        <f>BRACT_Geom!$AE$22</f>
        <v>0</v>
      </c>
      <c r="AB208" s="262">
        <f>BRACT_Geom!$AF$22</f>
        <v>0</v>
      </c>
      <c r="AC208" s="76">
        <f>BRACT_Geom!$AE$23</f>
        <v>0</v>
      </c>
      <c r="AD208" s="262">
        <f>BRACT_Geom!$AF$23</f>
        <v>0</v>
      </c>
      <c r="AE208" s="76">
        <f>BRACT_Geom!$AE$24</f>
        <v>0</v>
      </c>
      <c r="AF208" s="262">
        <f>BRACT_Geom!$AF$24</f>
        <v>0</v>
      </c>
      <c r="AG208" s="76">
        <f>BRACT_Geom!$AE$25</f>
        <v>0</v>
      </c>
      <c r="AH208" s="262">
        <f>BRACT_Geom!$AF$25</f>
        <v>0</v>
      </c>
      <c r="AI208" s="76">
        <f>BRACT_Geom!$AE$26</f>
        <v>0</v>
      </c>
      <c r="AJ208" s="262">
        <f>BRACT_Geom!$AF$26</f>
        <v>0</v>
      </c>
      <c r="AK208" s="76">
        <f>BRACT_Geom!$AE$27</f>
        <v>0</v>
      </c>
      <c r="AL208" s="262">
        <f>BRACT_Geom!$AF$27</f>
        <v>0</v>
      </c>
      <c r="AM208" s="76">
        <f>BRACT_Geom!$AE$28</f>
        <v>0</v>
      </c>
      <c r="AN208" s="262">
        <f>BRACT_Geom!$AF$28</f>
        <v>0</v>
      </c>
      <c r="AO208" s="76">
        <f>BRACT_Geom!$AE$29</f>
        <v>0</v>
      </c>
      <c r="AP208" s="262">
        <f>BRACT_Geom!$AF$29</f>
        <v>0</v>
      </c>
      <c r="AQ208" s="76">
        <f>BRACT_Geom!$AE$30</f>
        <v>0</v>
      </c>
      <c r="AR208" s="262">
        <f>BRACT_Geom!$AF$30</f>
        <v>0</v>
      </c>
      <c r="AS208" s="76">
        <f>BRACT_Geom!$AE$31</f>
        <v>0</v>
      </c>
      <c r="AT208" s="262">
        <f>BRACT_Geom!$AF$31</f>
        <v>0</v>
      </c>
      <c r="AU208" s="76">
        <f>BRACT_Geom!$AE$32</f>
        <v>0</v>
      </c>
      <c r="AV208" s="262">
        <f>BRACT_Geom!$AF$32</f>
        <v>0</v>
      </c>
      <c r="AW208" s="76">
        <f>BRACT_Geom!$AE$33</f>
        <v>0</v>
      </c>
      <c r="AX208" s="262">
        <f>BRACT_Geom!$AF$33</f>
        <v>0</v>
      </c>
      <c r="AY208" s="76">
        <f>BRACT_Geom!$AE$34</f>
        <v>0</v>
      </c>
      <c r="AZ208" s="262">
        <f>BRACT_Geom!$AF$34</f>
        <v>0</v>
      </c>
      <c r="BA208" s="76">
        <f>BRACT_Geom!$AE$35</f>
        <v>0</v>
      </c>
      <c r="BB208" s="262">
        <f>BRACT_Geom!$AF$35</f>
        <v>0</v>
      </c>
      <c r="BC208" s="76">
        <f>BRACT_Geom!$AE$36</f>
        <v>0</v>
      </c>
      <c r="BD208" s="262">
        <f>BRACT_Geom!$AF$36</f>
        <v>0</v>
      </c>
      <c r="BE208" s="76">
        <f>BRACT_Geom!$AE$37</f>
        <v>0</v>
      </c>
      <c r="BF208" s="262">
        <f>BRACT_Geom!$AF$37</f>
        <v>0</v>
      </c>
      <c r="BG208" s="52" t="s">
        <v>69</v>
      </c>
      <c r="BH208" s="16"/>
    </row>
    <row r="209" spans="1:60" x14ac:dyDescent="0.2">
      <c r="A209" s="20"/>
      <c r="B209" s="11" t="s">
        <v>245</v>
      </c>
      <c r="C209" s="211" t="s">
        <v>750</v>
      </c>
      <c r="D209" s="33" t="s">
        <v>12</v>
      </c>
      <c r="E209" s="9" t="s">
        <v>3</v>
      </c>
      <c r="F209" s="40" t="s">
        <v>6</v>
      </c>
      <c r="G209" s="46">
        <f>BRACT_Geom!$AI$9</f>
        <v>1</v>
      </c>
      <c r="H209" s="72">
        <f>BRACT_Geom!$AI$10</f>
        <v>2</v>
      </c>
      <c r="I209" s="57">
        <f>BRACT_Geom!$AH$13</f>
        <v>0</v>
      </c>
      <c r="J209" s="21">
        <f>BRACT_Geom!$AI$13</f>
        <v>0</v>
      </c>
      <c r="K209" s="57">
        <f>BRACT_Geom!$AH$14</f>
        <v>100</v>
      </c>
      <c r="L209" s="21">
        <f>BRACT_Geom!$AI$14</f>
        <v>2</v>
      </c>
      <c r="M209" s="57">
        <f>BRACT_Geom!$AH$15</f>
        <v>0</v>
      </c>
      <c r="N209" s="21">
        <f>BRACT_Geom!$AI$15</f>
        <v>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1" t="s">
        <v>751</v>
      </c>
      <c r="D210" s="33" t="s">
        <v>12</v>
      </c>
      <c r="E210" s="9" t="s">
        <v>3</v>
      </c>
      <c r="F210" s="40" t="s">
        <v>6</v>
      </c>
      <c r="G210" s="46">
        <f>BRACT_Geom!$AJ$9</f>
        <v>1</v>
      </c>
      <c r="H210" s="72">
        <f>BRACT_Geom!$AJ$10</f>
        <v>2</v>
      </c>
      <c r="I210" s="57">
        <f>BRACT_Geom!$AH$13</f>
        <v>0</v>
      </c>
      <c r="J210" s="21">
        <f>BRACT_Geom!$AJ$13</f>
        <v>0</v>
      </c>
      <c r="K210" s="57">
        <f>BRACT_Geom!$AH$14</f>
        <v>100</v>
      </c>
      <c r="L210" s="21">
        <f>BRACT_Geom!$AJ$14</f>
        <v>0.2</v>
      </c>
      <c r="M210" s="57">
        <f>BRACT_Geom!$AH$15</f>
        <v>0</v>
      </c>
      <c r="N210" s="21">
        <f>BRACT_Geom!$AJ$15</f>
        <v>0</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795</v>
      </c>
      <c r="C211" s="211" t="s">
        <v>974</v>
      </c>
      <c r="D211" s="69" t="s">
        <v>12</v>
      </c>
      <c r="E211" s="2" t="s">
        <v>9</v>
      </c>
      <c r="F211" s="40" t="s">
        <v>304</v>
      </c>
      <c r="G211" s="46">
        <f>BRACT_Geom!$AL$9</f>
        <v>1</v>
      </c>
      <c r="H211" s="72">
        <f>BRACT_Geom!$AL$10</f>
        <v>2</v>
      </c>
      <c r="I211" s="76">
        <f>BRACT_Geom!$AK$13</f>
        <v>1</v>
      </c>
      <c r="J211" s="262">
        <f>BRACT_Geom!$AL$13</f>
        <v>0.5</v>
      </c>
      <c r="K211" s="76">
        <f>BRACT_Geom!$AK$14</f>
        <v>15</v>
      </c>
      <c r="L211" s="262">
        <f>BRACT_Geom!$AL$14</f>
        <v>1</v>
      </c>
      <c r="M211" s="76">
        <f>BRACT_Geom!$AK$15</f>
        <v>0</v>
      </c>
      <c r="N211" s="262">
        <f>BRACT_Geom!$AL$15</f>
        <v>0</v>
      </c>
      <c r="O211" s="76">
        <f>BRACT_Geom!$AK$16</f>
        <v>0</v>
      </c>
      <c r="P211" s="262">
        <f>BRACT_Geom!$AL$16</f>
        <v>0</v>
      </c>
      <c r="Q211" s="76">
        <f>BRACT_Geom!$AK$17</f>
        <v>0</v>
      </c>
      <c r="R211" s="262">
        <f>BRACT_Geom!$AL$17</f>
        <v>0</v>
      </c>
      <c r="S211" s="76">
        <f>BRACT_Geom!$AK$18</f>
        <v>0</v>
      </c>
      <c r="T211" s="262">
        <f>BRACT_Geom!$AL$18</f>
        <v>0</v>
      </c>
      <c r="U211" s="76">
        <f>BRACT_Geom!$AK$19</f>
        <v>0</v>
      </c>
      <c r="V211" s="262">
        <f>BRACT_Geom!$AL$19</f>
        <v>0</v>
      </c>
      <c r="W211" s="76">
        <f>BRACT_Geom!$AK$20</f>
        <v>0</v>
      </c>
      <c r="X211" s="262">
        <f>BRACT_Geom!$AL$20</f>
        <v>0</v>
      </c>
      <c r="Y211" s="76">
        <f>BRACT_Geom!$AK$21</f>
        <v>0</v>
      </c>
      <c r="Z211" s="262">
        <f>BRACT_Geom!$AL$21</f>
        <v>0</v>
      </c>
      <c r="AA211" s="76">
        <f>BRACT_Geom!$AK$22</f>
        <v>0</v>
      </c>
      <c r="AB211" s="262">
        <f>BRACT_Geom!$AL$22</f>
        <v>0</v>
      </c>
      <c r="AC211" s="76">
        <f>BRACT_Geom!$AK$23</f>
        <v>0</v>
      </c>
      <c r="AD211" s="262">
        <f>BRACT_Geom!$AL$23</f>
        <v>0</v>
      </c>
      <c r="AE211" s="76">
        <f>BRACT_Geom!$AK$24</f>
        <v>0</v>
      </c>
      <c r="AF211" s="262">
        <f>BRACT_Geom!$AL$24</f>
        <v>0</v>
      </c>
      <c r="AG211" s="76">
        <f>BRACT_Geom!$AK$25</f>
        <v>0</v>
      </c>
      <c r="AH211" s="262">
        <f>BRACT_Geom!$AL$25</f>
        <v>0</v>
      </c>
      <c r="AI211" s="76">
        <f>BRACT_Geom!$AK$26</f>
        <v>0</v>
      </c>
      <c r="AJ211" s="262">
        <f>BRACT_Geom!$AL$26</f>
        <v>0</v>
      </c>
      <c r="AK211" s="76">
        <f>BRACT_Geom!$AK$27</f>
        <v>0</v>
      </c>
      <c r="AL211" s="262">
        <f>BRACT_Geom!$AL$27</f>
        <v>0</v>
      </c>
      <c r="AM211" s="76">
        <f>BRACT_Geom!$AK$28</f>
        <v>0</v>
      </c>
      <c r="AN211" s="262">
        <f>BRACT_Geom!$AL$28</f>
        <v>0</v>
      </c>
      <c r="AO211" s="76">
        <f>BRACT_Geom!$AK$29</f>
        <v>0</v>
      </c>
      <c r="AP211" s="262">
        <f>BRACT_Geom!$AL$29</f>
        <v>0</v>
      </c>
      <c r="AQ211" s="76">
        <f>BRACT_Geom!$AK$30</f>
        <v>0</v>
      </c>
      <c r="AR211" s="262">
        <f>BRACT_Geom!$AL$30</f>
        <v>0</v>
      </c>
      <c r="AS211" s="76">
        <f>BRACT_Geom!$AK$31</f>
        <v>0</v>
      </c>
      <c r="AT211" s="262">
        <f>BRACT_Geom!$AL$31</f>
        <v>0</v>
      </c>
      <c r="AU211" s="76">
        <f>BRACT_Geom!$AK$32</f>
        <v>0</v>
      </c>
      <c r="AV211" s="262">
        <f>BRACT_Geom!$AL$32</f>
        <v>0</v>
      </c>
      <c r="AW211" s="76">
        <f>BRACT_Geom!$AK$33</f>
        <v>0</v>
      </c>
      <c r="AX211" s="262">
        <f>BRACT_Geom!$AL$33</f>
        <v>0</v>
      </c>
      <c r="AY211" s="76">
        <f>BRACT_Geom!$AK$34</f>
        <v>0</v>
      </c>
      <c r="AZ211" s="262">
        <f>BRACT_Geom!$AL$34</f>
        <v>0</v>
      </c>
      <c r="BA211" s="76">
        <f>BRACT_Geom!$AK$35</f>
        <v>0</v>
      </c>
      <c r="BB211" s="262">
        <f>BRACT_Geom!$AL$35</f>
        <v>0</v>
      </c>
      <c r="BC211" s="76">
        <f>BRACT_Geom!$AK$36</f>
        <v>0</v>
      </c>
      <c r="BD211" s="262">
        <f>BRACT_Geom!$AL$36</f>
        <v>0</v>
      </c>
      <c r="BE211" s="76">
        <f>BRACT_Geom!$AK$37</f>
        <v>0</v>
      </c>
      <c r="BF211" s="262">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834</v>
      </c>
      <c r="C213" s="211" t="s">
        <v>963</v>
      </c>
      <c r="D213" s="7" t="s">
        <v>12</v>
      </c>
      <c r="E213" s="9" t="s">
        <v>4</v>
      </c>
      <c r="F213" s="40" t="s">
        <v>11</v>
      </c>
      <c r="G213" s="46">
        <f>SPIKELET_Prod!$D$9</f>
        <v>0</v>
      </c>
      <c r="H213" s="72">
        <f>SPIKELET_Prod!$D$10</f>
        <v>2</v>
      </c>
      <c r="I213" s="56">
        <f>SPIKELET_Prod!$C$13</f>
        <v>1</v>
      </c>
      <c r="J213" s="21">
        <f>SPIKELET_Prod!$D$13</f>
        <v>40</v>
      </c>
      <c r="K213" s="56">
        <f>SPIKELET_Prod!$C$14</f>
        <v>30</v>
      </c>
      <c r="L213" s="21">
        <f>SPIKELET_Prod!$D$14</f>
        <v>40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837</v>
      </c>
      <c r="C214" s="211" t="s">
        <v>964</v>
      </c>
      <c r="D214" s="7" t="s">
        <v>12</v>
      </c>
      <c r="E214" s="9" t="s">
        <v>4</v>
      </c>
      <c r="F214" s="40" t="s">
        <v>11</v>
      </c>
      <c r="G214" s="46">
        <f>SPIKELET_Prod!$E$9</f>
        <v>0</v>
      </c>
      <c r="H214" s="72">
        <f>SPIKELET_Prod!$E$10</f>
        <v>2</v>
      </c>
      <c r="I214" s="56">
        <f>SPIKELET_Prod!$C$13</f>
        <v>1</v>
      </c>
      <c r="J214" s="21">
        <f>SPIKELET_Prod!$E$13</f>
        <v>0.4</v>
      </c>
      <c r="K214" s="56">
        <f>SPIKELET_Prod!$C$14</f>
        <v>30</v>
      </c>
      <c r="L214" s="21">
        <f>SPIKELET_Prod!$E$14</f>
        <v>0.4</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865</v>
      </c>
      <c r="C215" s="211" t="s">
        <v>965</v>
      </c>
      <c r="D215" s="69" t="s">
        <v>12</v>
      </c>
      <c r="E215" s="2" t="s">
        <v>9</v>
      </c>
      <c r="F215" s="40" t="s">
        <v>304</v>
      </c>
      <c r="G215" s="46">
        <f>SPIKELET_Prod!$G$9</f>
        <v>1</v>
      </c>
      <c r="H215" s="72">
        <f>SPIKELET_Prod!$G$10</f>
        <v>2</v>
      </c>
      <c r="I215" s="76">
        <f>SPIKELET_Prod!$F$13</f>
        <v>1</v>
      </c>
      <c r="J215" s="262">
        <f>SPIKELET_Prod!$G$13</f>
        <v>0.7</v>
      </c>
      <c r="K215" s="76">
        <f>SPIKELET_Prod!$F$14</f>
        <v>5</v>
      </c>
      <c r="L215" s="262">
        <f>SPIKELET_Prod!$G$14</f>
        <v>1</v>
      </c>
      <c r="M215" s="76">
        <f>SPIKELET_Prod!$F$15</f>
        <v>0</v>
      </c>
      <c r="N215" s="262">
        <f>SPIKELET_Prod!$G$15</f>
        <v>0</v>
      </c>
      <c r="O215" s="76">
        <f>SPIKELET_Prod!$F$16</f>
        <v>0</v>
      </c>
      <c r="P215" s="262">
        <f>SPIKELET_Prod!$G$16</f>
        <v>0</v>
      </c>
      <c r="Q215" s="76">
        <f>SPIKELET_Prod!$F$17</f>
        <v>0</v>
      </c>
      <c r="R215" s="262">
        <f>SPIKELET_Prod!$G$17</f>
        <v>0</v>
      </c>
      <c r="S215" s="76">
        <f>SPIKELET_Prod!$F$18</f>
        <v>0</v>
      </c>
      <c r="T215" s="262">
        <f>SPIKELET_Prod!$G$18</f>
        <v>0</v>
      </c>
      <c r="U215" s="76">
        <f>SPIKELET_Prod!$F$19</f>
        <v>0</v>
      </c>
      <c r="V215" s="262">
        <f>SPIKELET_Prod!$G$19</f>
        <v>0</v>
      </c>
      <c r="W215" s="76">
        <f>SPIKELET_Prod!$F$20</f>
        <v>0</v>
      </c>
      <c r="X215" s="262">
        <f>SPIKELET_Prod!$G$20</f>
        <v>0</v>
      </c>
      <c r="Y215" s="76">
        <f>SPIKELET_Prod!$F$21</f>
        <v>0</v>
      </c>
      <c r="Z215" s="262">
        <f>SPIKELET_Prod!$G$21</f>
        <v>0</v>
      </c>
      <c r="AA215" s="76">
        <f>SPIKELET_Prod!$F$22</f>
        <v>0</v>
      </c>
      <c r="AB215" s="262">
        <f>SPIKELET_Prod!$G$22</f>
        <v>0</v>
      </c>
      <c r="AC215" s="76">
        <f>SPIKELET_Prod!$F$23</f>
        <v>0</v>
      </c>
      <c r="AD215" s="262">
        <f>SPIKELET_Prod!$G$23</f>
        <v>0</v>
      </c>
      <c r="AE215" s="76">
        <f>SPIKELET_Prod!$F$24</f>
        <v>0</v>
      </c>
      <c r="AF215" s="262">
        <f>SPIKELET_Prod!$G$24</f>
        <v>0</v>
      </c>
      <c r="AG215" s="76">
        <f>SPIKELET_Prod!$F$25</f>
        <v>0</v>
      </c>
      <c r="AH215" s="262">
        <f>SPIKELET_Prod!$G$25</f>
        <v>0</v>
      </c>
      <c r="AI215" s="76">
        <f>SPIKELET_Prod!$F$26</f>
        <v>0</v>
      </c>
      <c r="AJ215" s="262">
        <f>SPIKELET_Prod!$G$26</f>
        <v>0</v>
      </c>
      <c r="AK215" s="76">
        <f>SPIKELET_Prod!$F$27</f>
        <v>0</v>
      </c>
      <c r="AL215" s="262">
        <f>SPIKELET_Prod!$G$27</f>
        <v>0</v>
      </c>
      <c r="AM215" s="76">
        <f>SPIKELET_Prod!$F$28</f>
        <v>0</v>
      </c>
      <c r="AN215" s="262">
        <f>SPIKELET_Prod!$G$28</f>
        <v>0</v>
      </c>
      <c r="AO215" s="76">
        <f>SPIKELET_Prod!$F$29</f>
        <v>0</v>
      </c>
      <c r="AP215" s="262">
        <f>SPIKELET_Prod!$G$29</f>
        <v>0</v>
      </c>
      <c r="AQ215" s="76">
        <f>SPIKELET_Prod!$F$30</f>
        <v>0</v>
      </c>
      <c r="AR215" s="262">
        <f>SPIKELET_Prod!$G$30</f>
        <v>0</v>
      </c>
      <c r="AS215" s="76">
        <f>SPIKELET_Prod!$F$31</f>
        <v>0</v>
      </c>
      <c r="AT215" s="262">
        <f>SPIKELET_Prod!$G$31</f>
        <v>0</v>
      </c>
      <c r="AU215" s="76">
        <f>SPIKELET_Prod!$F$32</f>
        <v>0</v>
      </c>
      <c r="AV215" s="262">
        <f>SPIKELET_Prod!$G$32</f>
        <v>0</v>
      </c>
      <c r="AW215" s="76">
        <f>SPIKELET_Prod!$F$33</f>
        <v>0</v>
      </c>
      <c r="AX215" s="262">
        <f>SPIKELET_Prod!$G$33</f>
        <v>0</v>
      </c>
      <c r="AY215" s="76">
        <f>SPIKELET_Prod!$F$34</f>
        <v>0</v>
      </c>
      <c r="AZ215" s="262">
        <f>SPIKELET_Prod!$G$34</f>
        <v>0</v>
      </c>
      <c r="BA215" s="76">
        <f>SPIKELET_Prod!$F$35</f>
        <v>0</v>
      </c>
      <c r="BB215" s="262">
        <f>SPIKELET_Prod!$G$35</f>
        <v>0</v>
      </c>
      <c r="BC215" s="76">
        <f>SPIKELET_Prod!$F$36</f>
        <v>0</v>
      </c>
      <c r="BD215" s="262">
        <f>SPIKELET_Prod!$G$36</f>
        <v>0</v>
      </c>
      <c r="BE215" s="76">
        <f>SPIKELET_Prod!$F$37</f>
        <v>0</v>
      </c>
      <c r="BF215" s="262">
        <f>SPIKELET_Prod!$G$37</f>
        <v>0</v>
      </c>
      <c r="BG215" s="52" t="s">
        <v>69</v>
      </c>
      <c r="BH215" s="16"/>
    </row>
    <row r="216" spans="1:60" x14ac:dyDescent="0.2">
      <c r="A216" s="20"/>
      <c r="B216" s="11" t="s">
        <v>833</v>
      </c>
      <c r="C216" s="211" t="s">
        <v>966</v>
      </c>
      <c r="D216" s="7" t="s">
        <v>12</v>
      </c>
      <c r="E216" s="9" t="s">
        <v>4</v>
      </c>
      <c r="F216" s="40" t="s">
        <v>11</v>
      </c>
      <c r="G216" s="46">
        <f>SPIKELET_Prod!$I$9</f>
        <v>0</v>
      </c>
      <c r="H216" s="72">
        <f>SPIKELET_Prod!$I$10</f>
        <v>2</v>
      </c>
      <c r="I216" s="56">
        <f>SPIKELET_Prod!$C$13</f>
        <v>1</v>
      </c>
      <c r="J216" s="21">
        <f>SPIKELET_Prod!$I$13</f>
        <v>60</v>
      </c>
      <c r="K216" s="56">
        <f>SPIKELET_Prod!$C$14</f>
        <v>30</v>
      </c>
      <c r="L216" s="21">
        <f>SPIKELET_Prod!$I$14</f>
        <v>60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835</v>
      </c>
      <c r="C217" s="211" t="s">
        <v>967</v>
      </c>
      <c r="D217" s="7" t="s">
        <v>12</v>
      </c>
      <c r="E217" s="9" t="s">
        <v>4</v>
      </c>
      <c r="F217" s="40" t="s">
        <v>11</v>
      </c>
      <c r="G217" s="46">
        <f>SPIKELET_Prod!$J$9</f>
        <v>0</v>
      </c>
      <c r="H217" s="72">
        <f>SPIKELET_Prod!$J$10</f>
        <v>2</v>
      </c>
      <c r="I217" s="56">
        <f>SPIKELET_Prod!$C$13</f>
        <v>1</v>
      </c>
      <c r="J217" s="21">
        <f>SPIKELET_Prod!$J$13</f>
        <v>0.4</v>
      </c>
      <c r="K217" s="56">
        <f>SPIKELET_Prod!$C$14</f>
        <v>30</v>
      </c>
      <c r="L217" s="21">
        <f>SPIKELET_Prod!$J$14</f>
        <v>0.4</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836</v>
      </c>
      <c r="C218" s="211" t="s">
        <v>968</v>
      </c>
      <c r="D218" s="69" t="s">
        <v>12</v>
      </c>
      <c r="E218" s="2" t="s">
        <v>9</v>
      </c>
      <c r="F218" s="40" t="s">
        <v>304</v>
      </c>
      <c r="G218" s="46">
        <f>SPIKELET_Prod!$L$9</f>
        <v>1</v>
      </c>
      <c r="H218" s="72">
        <f>SPIKELET_Prod!$L$10</f>
        <v>2</v>
      </c>
      <c r="I218" s="76">
        <f>SPIKELET_Prod!$K$13</f>
        <v>1</v>
      </c>
      <c r="J218" s="262">
        <f>SPIKELET_Prod!$L$13</f>
        <v>0.7</v>
      </c>
      <c r="K218" s="76">
        <f>SPIKELET_Prod!$K$14</f>
        <v>5</v>
      </c>
      <c r="L218" s="262">
        <f>SPIKELET_Prod!$L$14</f>
        <v>1</v>
      </c>
      <c r="M218" s="76">
        <f>SPIKELET_Prod!$K$15</f>
        <v>0</v>
      </c>
      <c r="N218" s="262">
        <f>SPIKELET_Prod!$L$15</f>
        <v>0</v>
      </c>
      <c r="O218" s="76">
        <f>SPIKELET_Prod!$K$16</f>
        <v>0</v>
      </c>
      <c r="P218" s="262">
        <f>SPIKELET_Prod!$L$16</f>
        <v>0</v>
      </c>
      <c r="Q218" s="76">
        <f>SPIKELET_Prod!$K$17</f>
        <v>0</v>
      </c>
      <c r="R218" s="262">
        <f>SPIKELET_Prod!$L$17</f>
        <v>0</v>
      </c>
      <c r="S218" s="76">
        <f>SPIKELET_Prod!$K$18</f>
        <v>0</v>
      </c>
      <c r="T218" s="262">
        <f>SPIKELET_Prod!$L$18</f>
        <v>0</v>
      </c>
      <c r="U218" s="76">
        <f>SPIKELET_Prod!$K$19</f>
        <v>0</v>
      </c>
      <c r="V218" s="262">
        <f>SPIKELET_Prod!$L$19</f>
        <v>0</v>
      </c>
      <c r="W218" s="76">
        <f>SPIKELET_Prod!$K$20</f>
        <v>0</v>
      </c>
      <c r="X218" s="262">
        <f>SPIKELET_Prod!$L$20</f>
        <v>0</v>
      </c>
      <c r="Y218" s="76">
        <f>SPIKELET_Prod!$K$21</f>
        <v>0</v>
      </c>
      <c r="Z218" s="262">
        <f>SPIKELET_Prod!$L$21</f>
        <v>0</v>
      </c>
      <c r="AA218" s="76">
        <f>SPIKELET_Prod!$K$22</f>
        <v>0</v>
      </c>
      <c r="AB218" s="262">
        <f>SPIKELET_Prod!$L$22</f>
        <v>0</v>
      </c>
      <c r="AC218" s="76">
        <f>SPIKELET_Prod!$K$23</f>
        <v>0</v>
      </c>
      <c r="AD218" s="262">
        <f>SPIKELET_Prod!$L$23</f>
        <v>0</v>
      </c>
      <c r="AE218" s="76">
        <f>SPIKELET_Prod!$K$24</f>
        <v>0</v>
      </c>
      <c r="AF218" s="262">
        <f>SPIKELET_Prod!$L$24</f>
        <v>0</v>
      </c>
      <c r="AG218" s="76">
        <f>SPIKELET_Prod!$K$25</f>
        <v>0</v>
      </c>
      <c r="AH218" s="262">
        <f>SPIKELET_Prod!$L$25</f>
        <v>0</v>
      </c>
      <c r="AI218" s="76">
        <f>SPIKELET_Prod!$K$26</f>
        <v>0</v>
      </c>
      <c r="AJ218" s="262">
        <f>SPIKELET_Prod!$L$26</f>
        <v>0</v>
      </c>
      <c r="AK218" s="76">
        <f>SPIKELET_Prod!$K$27</f>
        <v>0</v>
      </c>
      <c r="AL218" s="262">
        <f>SPIKELET_Prod!$L$27</f>
        <v>0</v>
      </c>
      <c r="AM218" s="76">
        <f>SPIKELET_Prod!$K$28</f>
        <v>0</v>
      </c>
      <c r="AN218" s="262">
        <f>SPIKELET_Prod!$L$28</f>
        <v>0</v>
      </c>
      <c r="AO218" s="76">
        <f>SPIKELET_Prod!$K$29</f>
        <v>0</v>
      </c>
      <c r="AP218" s="262">
        <f>SPIKELET_Prod!$L$29</f>
        <v>0</v>
      </c>
      <c r="AQ218" s="76">
        <f>SPIKELET_Prod!$K$30</f>
        <v>0</v>
      </c>
      <c r="AR218" s="262">
        <f>SPIKELET_Prod!$L$30</f>
        <v>0</v>
      </c>
      <c r="AS218" s="76">
        <f>SPIKELET_Prod!$K$31</f>
        <v>0</v>
      </c>
      <c r="AT218" s="262">
        <f>SPIKELET_Prod!$L$31</f>
        <v>0</v>
      </c>
      <c r="AU218" s="76">
        <f>SPIKELET_Prod!$K$32</f>
        <v>0</v>
      </c>
      <c r="AV218" s="262">
        <f>SPIKELET_Prod!$L$32</f>
        <v>0</v>
      </c>
      <c r="AW218" s="76">
        <f>SPIKELET_Prod!$K$33</f>
        <v>0</v>
      </c>
      <c r="AX218" s="262">
        <f>SPIKELET_Prod!$L$33</f>
        <v>0</v>
      </c>
      <c r="AY218" s="76">
        <f>SPIKELET_Prod!$K$34</f>
        <v>0</v>
      </c>
      <c r="AZ218" s="262">
        <f>SPIKELET_Prod!$L$34</f>
        <v>0</v>
      </c>
      <c r="BA218" s="76">
        <f>SPIKELET_Prod!$K$35</f>
        <v>0</v>
      </c>
      <c r="BB218" s="262">
        <f>SPIKELET_Prod!$L$35</f>
        <v>0</v>
      </c>
      <c r="BC218" s="76">
        <f>SPIKELET_Prod!$K$36</f>
        <v>0</v>
      </c>
      <c r="BD218" s="262">
        <f>SPIKELET_Prod!$L$36</f>
        <v>0</v>
      </c>
      <c r="BE218" s="76">
        <f>SPIKELET_Prod!$K$37</f>
        <v>0</v>
      </c>
      <c r="BF218" s="262">
        <f>SPIKELET_Prod!$L$37</f>
        <v>0</v>
      </c>
      <c r="BG218" s="52" t="s">
        <v>69</v>
      </c>
      <c r="BH218" s="16"/>
    </row>
    <row r="219" spans="1:60" x14ac:dyDescent="0.2">
      <c r="A219" s="20"/>
      <c r="B219" s="10" t="s">
        <v>36</v>
      </c>
      <c r="C219" s="211" t="s">
        <v>969</v>
      </c>
      <c r="D219" s="15" t="s">
        <v>12</v>
      </c>
      <c r="E219" s="9" t="s">
        <v>0</v>
      </c>
      <c r="F219" s="40" t="s">
        <v>7</v>
      </c>
      <c r="G219" s="46">
        <f>SPIKELET_Prod!$Q$9</f>
        <v>1</v>
      </c>
      <c r="H219" s="72">
        <f>SPIKELET_Prod!$Q$10</f>
        <v>3</v>
      </c>
      <c r="I219" s="58">
        <f>SPIKELET_Prod!$P$13</f>
        <v>0</v>
      </c>
      <c r="J219" s="21">
        <f>SPIKELET_Prod!$Q$13</f>
        <v>5</v>
      </c>
      <c r="K219" s="58">
        <f>SPIKELET_Prod!$P$14</f>
        <v>40</v>
      </c>
      <c r="L219" s="21">
        <f>SPIKELET_Prod!$Q$14</f>
        <v>5</v>
      </c>
      <c r="M219" s="58">
        <f>SPIKELET_Prod!$P$15</f>
        <v>100</v>
      </c>
      <c r="N219" s="21">
        <f>SPIKELET_Prod!$Q$15</f>
        <v>5</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1" t="s">
        <v>970</v>
      </c>
      <c r="D220" s="15" t="s">
        <v>12</v>
      </c>
      <c r="E220" s="9" t="s">
        <v>0</v>
      </c>
      <c r="F220" s="40" t="s">
        <v>7</v>
      </c>
      <c r="G220" s="46">
        <f>SPIKELET_Prod!$R$9</f>
        <v>1</v>
      </c>
      <c r="H220" s="72">
        <f>SPIKELET_Prod!$R$10</f>
        <v>3</v>
      </c>
      <c r="I220" s="58">
        <f>SPIKELET_Prod!$P$13</f>
        <v>0</v>
      </c>
      <c r="J220" s="21">
        <f>SPIKELET_Prod!$R$13</f>
        <v>0.5</v>
      </c>
      <c r="K220" s="58">
        <f>SPIKELET_Prod!$P$14</f>
        <v>40</v>
      </c>
      <c r="L220" s="21">
        <f>SPIKELET_Prod!$R$14</f>
        <v>0.5</v>
      </c>
      <c r="M220" s="58">
        <f>SPIKELET_Prod!$P$15</f>
        <v>100</v>
      </c>
      <c r="N220" s="21">
        <f>SPIKELET_Prod!$R$15</f>
        <v>0.5</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1" t="s">
        <v>971</v>
      </c>
      <c r="D221" s="15" t="s">
        <v>12</v>
      </c>
      <c r="E221" s="9" t="s">
        <v>0</v>
      </c>
      <c r="F221" s="40" t="s">
        <v>7</v>
      </c>
      <c r="G221" s="46">
        <f>SPIKELET_Prod!$S$9</f>
        <v>1</v>
      </c>
      <c r="H221" s="72">
        <f>SPIKELET_Prod!$S$10</f>
        <v>3</v>
      </c>
      <c r="I221" s="58">
        <f>SPIKELET_Prod!$P$13</f>
        <v>0</v>
      </c>
      <c r="J221" s="21">
        <f>SPIKELET_Prod!$S$13</f>
        <v>0.1</v>
      </c>
      <c r="K221" s="58">
        <f>SPIKELET_Prod!$P$14</f>
        <v>40</v>
      </c>
      <c r="L221" s="21">
        <f>SPIKELET_Prod!$S$14</f>
        <v>0.1</v>
      </c>
      <c r="M221" s="58">
        <f>SPIKELET_Prod!$P$15</f>
        <v>100</v>
      </c>
      <c r="N221" s="21">
        <f>SPIKELET_Prod!$S$15</f>
        <v>0.1</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1" t="s">
        <v>972</v>
      </c>
      <c r="D222" s="15" t="s">
        <v>12</v>
      </c>
      <c r="E222" s="9" t="s">
        <v>0</v>
      </c>
      <c r="F222" s="40" t="s">
        <v>7</v>
      </c>
      <c r="G222" s="46">
        <f>SPIKELET_Prod!$T$9</f>
        <v>1</v>
      </c>
      <c r="H222" s="72">
        <f>SPIKELET_Prod!$T$10</f>
        <v>3</v>
      </c>
      <c r="I222" s="58">
        <f>SPIKELET_Prod!$P$13</f>
        <v>0</v>
      </c>
      <c r="J222" s="21">
        <f>SPIKELET_Prod!$T$13</f>
        <v>0.01</v>
      </c>
      <c r="K222" s="58">
        <f>SPIKELET_Prod!$P$14</f>
        <v>40</v>
      </c>
      <c r="L222" s="21">
        <f>SPIKELET_Prod!$T$14</f>
        <v>0.01</v>
      </c>
      <c r="M222" s="58">
        <f>SPIKELET_Prod!$P$15</f>
        <v>100</v>
      </c>
      <c r="N222" s="21">
        <f>SPIKELET_Prod!$T$15</f>
        <v>0.01</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10</v>
      </c>
      <c r="K223" s="58">
        <f>SPIKELET_Prod!$X$14</f>
        <v>40</v>
      </c>
      <c r="L223" s="21">
        <f>SPIKELET_Prod!$Y$14</f>
        <v>10</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1</v>
      </c>
      <c r="K224" s="58">
        <f>SPIKELET_Prod!$X$14</f>
        <v>40</v>
      </c>
      <c r="L224" s="21">
        <f>SPIKELET_Prod!$Z$14</f>
        <v>1</v>
      </c>
      <c r="M224" s="58">
        <f>SPIKELET_Prod!$X$15</f>
        <v>100</v>
      </c>
      <c r="N224" s="21">
        <f>SPIKELET_Prod!$Z$15</f>
        <v>1</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3</v>
      </c>
      <c r="I225" s="58">
        <f>SPIKELET_Prod!$AB$13</f>
        <v>0</v>
      </c>
      <c r="J225" s="21">
        <f>SPIKELET_Prod!$AC$13</f>
        <v>180</v>
      </c>
      <c r="K225" s="58">
        <f>SPIKELET_Prod!$AB$14</f>
        <v>40</v>
      </c>
      <c r="L225" s="21">
        <f>SPIKELET_Prod!$AC$14</f>
        <v>180</v>
      </c>
      <c r="M225" s="58">
        <f>SPIKELET_Prod!$AB$15</f>
        <v>100</v>
      </c>
      <c r="N225" s="21">
        <f>SPIKELET_Prod!$AC$15</f>
        <v>180</v>
      </c>
      <c r="O225" s="58">
        <f>SPIKELET_Prod!$AB$16</f>
        <v>0</v>
      </c>
      <c r="P225" s="21">
        <f>SPIKELET_Prod!$AC$16</f>
        <v>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3</v>
      </c>
      <c r="I226" s="58">
        <f>SPIKELET_Prod!$AB$13</f>
        <v>0</v>
      </c>
      <c r="J226" s="21">
        <f>SPIKELET_Prod!$AD$13</f>
        <v>18</v>
      </c>
      <c r="K226" s="58">
        <f>SPIKELET_Prod!$AB$14</f>
        <v>40</v>
      </c>
      <c r="L226" s="21">
        <f>SPIKELET_Prod!$AD$14</f>
        <v>18</v>
      </c>
      <c r="M226" s="58">
        <f>SPIKELET_Prod!$AB$15</f>
        <v>100</v>
      </c>
      <c r="N226" s="21">
        <f>SPIKELET_Prod!$AD$15</f>
        <v>18</v>
      </c>
      <c r="O226" s="58">
        <f>SPIKELET_Prod!$AB$16</f>
        <v>0</v>
      </c>
      <c r="P226" s="21">
        <f>SPIKELET_Prod!$AD$16</f>
        <v>0</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1" t="s">
        <v>752</v>
      </c>
      <c r="D227" s="15" t="s">
        <v>12</v>
      </c>
      <c r="E227" s="2" t="s">
        <v>3</v>
      </c>
      <c r="F227" s="40" t="s">
        <v>6</v>
      </c>
      <c r="G227" s="46">
        <f>SPIKELET_Prod!$AG$9</f>
        <v>1</v>
      </c>
      <c r="H227" s="72">
        <f>SPIKELET_Prod!$AG$10</f>
        <v>3</v>
      </c>
      <c r="I227" s="58">
        <f>SPIKELET_Prod!$AF$13</f>
        <v>0</v>
      </c>
      <c r="J227" s="21">
        <f>SPIKELET_Prod!$AG$13</f>
        <v>30</v>
      </c>
      <c r="K227" s="58">
        <f>SPIKELET_Prod!$AF$14</f>
        <v>40</v>
      </c>
      <c r="L227" s="21">
        <f>SPIKELET_Prod!$AG$14</f>
        <v>30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1" t="s">
        <v>753</v>
      </c>
      <c r="D228" s="15" t="s">
        <v>12</v>
      </c>
      <c r="E228" s="9" t="s">
        <v>3</v>
      </c>
      <c r="F228" s="40" t="s">
        <v>6</v>
      </c>
      <c r="G228" s="46">
        <f>SPIKELET_Prod!$AH$9</f>
        <v>1</v>
      </c>
      <c r="H228" s="72">
        <f>SPIKELET_Prod!$AH$10</f>
        <v>3</v>
      </c>
      <c r="I228" s="58">
        <f>SPIKELET_Prod!$AF$13</f>
        <v>0</v>
      </c>
      <c r="J228" s="21">
        <f>SPIKELET_Prod!$AH$13</f>
        <v>0</v>
      </c>
      <c r="K228" s="58">
        <f>SPIKELET_Prod!$AF$14</f>
        <v>40</v>
      </c>
      <c r="L228" s="21">
        <f>SPIKELET_Prod!$AH$14</f>
        <v>3</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682</v>
      </c>
      <c r="C229" s="211" t="s">
        <v>958</v>
      </c>
      <c r="D229" s="69" t="s">
        <v>12</v>
      </c>
      <c r="E229" s="2" t="s">
        <v>9</v>
      </c>
      <c r="F229" s="40" t="s">
        <v>304</v>
      </c>
      <c r="G229" s="46">
        <f>SPIKELET_Prod!$AJ$9</f>
        <v>1</v>
      </c>
      <c r="H229" s="72">
        <f>SPIKELET_Prod!$AJ$10</f>
        <v>2</v>
      </c>
      <c r="I229" s="76">
        <f>SPIKELET_Prod!$AI$13</f>
        <v>1</v>
      </c>
      <c r="J229" s="21">
        <f>SPIKELET_Prod!$AJ$13</f>
        <v>0.8</v>
      </c>
      <c r="K229" s="76">
        <f>SPIKELET_Prod!$AI$14</f>
        <v>15</v>
      </c>
      <c r="L229" s="21">
        <f>SPIKELET_Prod!$AJ$14</f>
        <v>1</v>
      </c>
      <c r="M229" s="76">
        <f>SPIKELET_Prod!$AI$15</f>
        <v>0</v>
      </c>
      <c r="N229" s="21">
        <f>SPIKELET_Prod!$AJ$15</f>
        <v>0</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1" t="s">
        <v>959</v>
      </c>
      <c r="D230" s="15" t="s">
        <v>12</v>
      </c>
      <c r="E230" s="9" t="s">
        <v>3</v>
      </c>
      <c r="F230" s="40" t="s">
        <v>308</v>
      </c>
      <c r="G230" s="46">
        <f>SPIKELET_Prod!$AM$9</f>
        <v>1</v>
      </c>
      <c r="H230" s="72">
        <f>SPIKELET_Prod!$AM$10</f>
        <v>3</v>
      </c>
      <c r="I230" s="58">
        <f>SPIKELET_Prod!$AL$13</f>
        <v>0</v>
      </c>
      <c r="J230" s="21">
        <f>SPIKELET_Prod!$AM$13</f>
        <v>120</v>
      </c>
      <c r="K230" s="58">
        <f>SPIKELET_Prod!$AL$14</f>
        <v>40</v>
      </c>
      <c r="L230" s="21">
        <f>SPIKELET_Prod!$AM$14</f>
        <v>120</v>
      </c>
      <c r="M230" s="58">
        <f>SPIKELET_Prod!$AL$15</f>
        <v>100</v>
      </c>
      <c r="N230" s="21">
        <f>SPIKELET_Prod!$AM$15</f>
        <v>120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1" t="s">
        <v>960</v>
      </c>
      <c r="D231" s="15" t="s">
        <v>12</v>
      </c>
      <c r="E231" s="9" t="s">
        <v>3</v>
      </c>
      <c r="F231" s="40" t="s">
        <v>308</v>
      </c>
      <c r="G231" s="46">
        <f>SPIKELET_Prod!$AN$9</f>
        <v>1</v>
      </c>
      <c r="H231" s="72">
        <f>SPIKELET_Prod!$AN$10</f>
        <v>3</v>
      </c>
      <c r="I231" s="58">
        <f>SPIKELET_Prod!$AL$13</f>
        <v>0</v>
      </c>
      <c r="J231" s="21">
        <f>SPIKELET_Prod!$AN$13</f>
        <v>12</v>
      </c>
      <c r="K231" s="58">
        <f>SPIKELET_Prod!$AL$14</f>
        <v>40</v>
      </c>
      <c r="L231" s="21">
        <f>SPIKELET_Prod!$AN$14</f>
        <v>12</v>
      </c>
      <c r="M231" s="58">
        <f>SPIKELET_Prod!$AL$15</f>
        <v>100</v>
      </c>
      <c r="N231" s="21">
        <f>SPIKELET_Prod!$AN$15</f>
        <v>12</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1" t="s">
        <v>961</v>
      </c>
      <c r="D232" s="15" t="s">
        <v>12</v>
      </c>
      <c r="E232" s="9" t="s">
        <v>3</v>
      </c>
      <c r="F232" s="40" t="s">
        <v>6</v>
      </c>
      <c r="G232" s="46">
        <f>SPIKELET_Prod!$AO$9</f>
        <v>1</v>
      </c>
      <c r="H232" s="72">
        <f>SPIKELET_Prod!$AO$10</f>
        <v>3</v>
      </c>
      <c r="I232" s="58">
        <f>SPIKELET_Prod!$AL$13</f>
        <v>0</v>
      </c>
      <c r="J232" s="21">
        <f>SPIKELET_Prod!$AO$13</f>
        <v>80</v>
      </c>
      <c r="K232" s="58">
        <f>SPIKELET_Prod!$AL$14</f>
        <v>40</v>
      </c>
      <c r="L232" s="21">
        <f>SPIKELET_Prod!$AO$14</f>
        <v>80</v>
      </c>
      <c r="M232" s="58">
        <f>SPIKELET_Prod!$AL$15</f>
        <v>100</v>
      </c>
      <c r="N232" s="21">
        <f>SPIKELET_Prod!$AO$15</f>
        <v>30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1" t="s">
        <v>962</v>
      </c>
      <c r="D233" s="15" t="s">
        <v>12</v>
      </c>
      <c r="E233" s="9" t="s">
        <v>3</v>
      </c>
      <c r="F233" s="40" t="s">
        <v>6</v>
      </c>
      <c r="G233" s="46">
        <f>SPIKELET_Prod!$AP$9</f>
        <v>1</v>
      </c>
      <c r="H233" s="72">
        <f>SPIKELET_Prod!$AP$10</f>
        <v>3</v>
      </c>
      <c r="I233" s="58">
        <f>SPIKELET_Prod!$AL$13</f>
        <v>0</v>
      </c>
      <c r="J233" s="21">
        <f>SPIKELET_Prod!$AP$13</f>
        <v>20</v>
      </c>
      <c r="K233" s="58">
        <f>SPIKELET_Prod!$AL$14</f>
        <v>40</v>
      </c>
      <c r="L233" s="21">
        <f>SPIKELET_Prod!$AP$14</f>
        <v>20</v>
      </c>
      <c r="M233" s="58">
        <f>SPIKELET_Prod!$AL$15</f>
        <v>100</v>
      </c>
      <c r="N233" s="21">
        <f>SPIKELET_Prod!$AP$15</f>
        <v>20</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683</v>
      </c>
      <c r="C234" s="211" t="s">
        <v>957</v>
      </c>
      <c r="D234" s="69" t="s">
        <v>12</v>
      </c>
      <c r="E234" s="2" t="s">
        <v>9</v>
      </c>
      <c r="F234" s="40" t="s">
        <v>304</v>
      </c>
      <c r="G234" s="46">
        <f>SPIKELET_Prod!$AR$9</f>
        <v>1</v>
      </c>
      <c r="H234" s="72">
        <f>SPIKELET_Prod!$AR$10</f>
        <v>2</v>
      </c>
      <c r="I234" s="76">
        <f>SPIKELET_Prod!$AQ$13</f>
        <v>1</v>
      </c>
      <c r="J234" s="21">
        <f>SPIKELET_Prod!$AR$13</f>
        <v>0.8</v>
      </c>
      <c r="K234" s="76">
        <f>SPIKELET_Prod!$AQ$14</f>
        <v>15</v>
      </c>
      <c r="L234" s="21">
        <f>SPIKELET_Prod!$AR$14</f>
        <v>1</v>
      </c>
      <c r="M234" s="76">
        <f>SPIKELET_Prod!$AQ$15</f>
        <v>0</v>
      </c>
      <c r="N234" s="21">
        <f>SPIKELET_Prod!$AR$15</f>
        <v>0</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1" t="s">
        <v>685</v>
      </c>
      <c r="D236" s="7" t="s">
        <v>12</v>
      </c>
      <c r="E236" s="9" t="s">
        <v>0</v>
      </c>
      <c r="F236" s="40" t="s">
        <v>7</v>
      </c>
      <c r="G236" s="46">
        <f>SPIKELET_Geom!$D$9</f>
        <v>1</v>
      </c>
      <c r="H236" s="72">
        <f>SPIKELET_Geom!$D$10</f>
        <v>2</v>
      </c>
      <c r="I236" s="56">
        <f>SPIKELET_Geom!$C$13</f>
        <v>1</v>
      </c>
      <c r="J236" s="21">
        <f>SPIKELET_Geom!$D$13</f>
        <v>15</v>
      </c>
      <c r="K236" s="56">
        <f>SPIKELET_Geom!$C$14</f>
        <v>30</v>
      </c>
      <c r="L236" s="21">
        <f>SPIKELET_Geom!$D$14</f>
        <v>20</v>
      </c>
      <c r="M236" s="56">
        <f>SPIKELET_Geom!$C$15</f>
        <v>0</v>
      </c>
      <c r="N236" s="21">
        <f>SPIKELET_Geom!$D$15</f>
        <v>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1" t="s">
        <v>119</v>
      </c>
      <c r="D237" s="15" t="s">
        <v>12</v>
      </c>
      <c r="E237" s="9" t="s">
        <v>9</v>
      </c>
      <c r="F237" s="40" t="s">
        <v>8</v>
      </c>
      <c r="G237" s="46">
        <f>SPIKELET_Geom!$F$9</f>
        <v>1</v>
      </c>
      <c r="H237" s="72">
        <f>SPIKELET_Geom!$F$10</f>
        <v>3</v>
      </c>
      <c r="I237" s="58">
        <f>SPIKELET_Geom!$E$13</f>
        <v>0</v>
      </c>
      <c r="J237" s="21">
        <f>SPIKELET_Geom!$F$13</f>
        <v>1</v>
      </c>
      <c r="K237" s="58">
        <f>SPIKELET_Geom!$E$14</f>
        <v>40</v>
      </c>
      <c r="L237" s="21">
        <f>SPIKELET_Geom!$F$14</f>
        <v>1</v>
      </c>
      <c r="M237" s="58">
        <f>SPIKELET_Geom!$E$15</f>
        <v>100</v>
      </c>
      <c r="N237" s="21">
        <f>SPIKELET_Geom!$F$15</f>
        <v>0.6</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1" t="s">
        <v>43</v>
      </c>
      <c r="D238" s="15" t="s">
        <v>12</v>
      </c>
      <c r="E238" s="9" t="s">
        <v>0</v>
      </c>
      <c r="F238" s="40" t="s">
        <v>7</v>
      </c>
      <c r="G238" s="46">
        <f>SPIKELET_Geom!$G$9</f>
        <v>1</v>
      </c>
      <c r="H238" s="72">
        <f>SPIKELET_Geom!$G$10</f>
        <v>3</v>
      </c>
      <c r="I238" s="58">
        <f>SPIKELET_Geom!$E$13</f>
        <v>0</v>
      </c>
      <c r="J238" s="21">
        <f>SPIKELET_Geom!$G$13</f>
        <v>0.1</v>
      </c>
      <c r="K238" s="58">
        <f>SPIKELET_Geom!$E$14</f>
        <v>40</v>
      </c>
      <c r="L238" s="21">
        <f>SPIKELET_Geom!$G$14</f>
        <v>0.1</v>
      </c>
      <c r="M238" s="58">
        <f>SPIKELET_Geom!$E$15</f>
        <v>100</v>
      </c>
      <c r="N238" s="21">
        <f>SPIKELET_Geom!$G$15</f>
        <v>0.06</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684</v>
      </c>
      <c r="C239" s="211" t="s">
        <v>956</v>
      </c>
      <c r="D239" s="69" t="s">
        <v>12</v>
      </c>
      <c r="E239" s="2" t="s">
        <v>9</v>
      </c>
      <c r="F239" s="40" t="s">
        <v>304</v>
      </c>
      <c r="G239" s="46">
        <f>SPIKELET_Geom!$I$9</f>
        <v>1</v>
      </c>
      <c r="H239" s="72">
        <f>SPIKELET_Geom!$I$10</f>
        <v>2</v>
      </c>
      <c r="I239" s="76">
        <f>SPIKELET_Geom!$H$13</f>
        <v>1</v>
      </c>
      <c r="J239" s="21">
        <f>SPIKELET_Geom!$I$13</f>
        <v>0.6</v>
      </c>
      <c r="K239" s="76">
        <f>SPIKELET_Geom!$H$14</f>
        <v>15</v>
      </c>
      <c r="L239" s="21">
        <f>SPIKELET_Geom!$I$14</f>
        <v>1</v>
      </c>
      <c r="M239" s="76">
        <f>SPIKELET_Geom!$H$15</f>
        <v>0</v>
      </c>
      <c r="N239" s="21">
        <f>SPIKELET_Geom!$I$15</f>
        <v>0</v>
      </c>
      <c r="O239" s="76">
        <f>SPIKELET_Geom!$H$16</f>
        <v>0</v>
      </c>
      <c r="P239" s="21">
        <f>SPIKELET_Geom!$I$16</f>
        <v>0</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755</v>
      </c>
      <c r="D240" s="7" t="s">
        <v>12</v>
      </c>
      <c r="E240" s="9" t="s">
        <v>0</v>
      </c>
      <c r="F240" s="40" t="s">
        <v>7</v>
      </c>
      <c r="G240" s="46">
        <f>SPIKELET_Geom!$L$9</f>
        <v>1</v>
      </c>
      <c r="H240" s="72">
        <f>SPIKELET_Geom!$L$10</f>
        <v>2</v>
      </c>
      <c r="I240" s="56">
        <f>SPIKELET_Geom!$K$13</f>
        <v>1</v>
      </c>
      <c r="J240" s="21">
        <f>SPIKELET_Geom!$L$13</f>
        <v>0.3</v>
      </c>
      <c r="K240" s="56">
        <f>SPIKELET_Geom!$K$14</f>
        <v>30</v>
      </c>
      <c r="L240" s="21">
        <f>SPIKELET_Geom!$L$14</f>
        <v>1</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1</v>
      </c>
      <c r="K241" s="58">
        <f>SPIKELET_Geom!$M$14</f>
        <v>40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0.1</v>
      </c>
      <c r="K242" s="58">
        <f>SPIKELET_Geom!$M$14</f>
        <v>40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1" t="s">
        <v>756</v>
      </c>
      <c r="D244" s="15" t="s">
        <v>12</v>
      </c>
      <c r="E244" s="9" t="s">
        <v>443</v>
      </c>
      <c r="F244" s="40" t="s">
        <v>6</v>
      </c>
      <c r="G244" s="46">
        <f>SPIKELET_Geom!$T$9</f>
        <v>1</v>
      </c>
      <c r="H244" s="72">
        <f>SPIKELET_Geom!$T$10</f>
        <v>3</v>
      </c>
      <c r="I244" s="58">
        <f>SPIKELET_Geom!$S$13</f>
        <v>0</v>
      </c>
      <c r="J244" s="21">
        <f>SPIKELET_Geom!$T$13</f>
        <v>10000</v>
      </c>
      <c r="K244" s="58">
        <f>SPIKELET_Geom!$S$14</f>
        <v>40</v>
      </c>
      <c r="L244" s="21">
        <f>SPIKELET_Geom!$T$14</f>
        <v>10000</v>
      </c>
      <c r="M244" s="58">
        <f>SPIKELET_Geom!$S$15</f>
        <v>100</v>
      </c>
      <c r="N244" s="21">
        <f>SPIKELET_Geom!$T$15</f>
        <v>10000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1" t="s">
        <v>757</v>
      </c>
      <c r="D245" s="15" t="s">
        <v>12</v>
      </c>
      <c r="E245" s="9" t="s">
        <v>443</v>
      </c>
      <c r="F245" s="40" t="s">
        <v>6</v>
      </c>
      <c r="G245" s="46">
        <f>SPIKELET_Geom!$U$9</f>
        <v>1</v>
      </c>
      <c r="H245" s="72">
        <f>SPIKELET_Geom!$U$10</f>
        <v>3</v>
      </c>
      <c r="I245" s="58">
        <f>SPIKELET_Geom!$S$13</f>
        <v>0</v>
      </c>
      <c r="J245" s="21">
        <f>SPIKELET_Geom!$U$13</f>
        <v>1000</v>
      </c>
      <c r="K245" s="58">
        <f>SPIKELET_Geom!$S$14</f>
        <v>40</v>
      </c>
      <c r="L245" s="21">
        <f>SPIKELET_Geom!$U$14</f>
        <v>1000</v>
      </c>
      <c r="M245" s="58">
        <f>SPIKELET_Geom!$S$15</f>
        <v>100</v>
      </c>
      <c r="N245" s="21">
        <f>SPIKELET_Geom!$U$15</f>
        <v>1000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1" t="s">
        <v>955</v>
      </c>
      <c r="D246" s="69" t="s">
        <v>12</v>
      </c>
      <c r="E246" s="2" t="s">
        <v>5</v>
      </c>
      <c r="F246" s="40" t="s">
        <v>7</v>
      </c>
      <c r="G246" s="46">
        <f>SPIKELET_Geom!$V$9</f>
        <v>1</v>
      </c>
      <c r="H246" s="72">
        <f>SPIKELET_Geom!$V$10</f>
        <v>2</v>
      </c>
      <c r="I246" s="76">
        <f>SPIKELET_Geom!$V$13</f>
        <v>1</v>
      </c>
      <c r="J246" s="21">
        <f>SPIKELET_Geom!$W$13</f>
        <v>2</v>
      </c>
      <c r="K246" s="76">
        <f>SPIKELET_Geom!$V$14</f>
        <v>15</v>
      </c>
      <c r="L246" s="21">
        <f>SPIKELET_Geom!$W$14</f>
        <v>1</v>
      </c>
      <c r="M246" s="76">
        <f>SPIKELET_Geom!$V$15</f>
        <v>0</v>
      </c>
      <c r="N246" s="21">
        <f>SPIKELET_Geom!$W$15</f>
        <v>0</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1</v>
      </c>
      <c r="I247" s="58">
        <f>SPIKELET_Geom!$Y$13</f>
        <v>0</v>
      </c>
      <c r="J247" s="21">
        <f>SPIKELET_Geom!$Z$13</f>
        <v>40</v>
      </c>
      <c r="K247" s="58">
        <f>SPIKELET_Geom!$Y$14</f>
        <v>0</v>
      </c>
      <c r="L247" s="21">
        <f>SPIKELET_Geom!$Z$14</f>
        <v>0</v>
      </c>
      <c r="M247" s="58">
        <f>SPIKELET_Geom!$Y$15</f>
        <v>0</v>
      </c>
      <c r="N247" s="21">
        <f>SPIKELET_Geom!$Z$15</f>
        <v>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1</v>
      </c>
      <c r="I248" s="58">
        <f>SPIKELET_Geom!$Y$13</f>
        <v>0</v>
      </c>
      <c r="J248" s="21">
        <f>SPIKELET_Geom!$AA$13</f>
        <v>4</v>
      </c>
      <c r="K248" s="58">
        <f>SPIKELET_Geom!$Y$14</f>
        <v>0</v>
      </c>
      <c r="L248" s="21">
        <f>SPIKELET_Geom!$AA$14</f>
        <v>0</v>
      </c>
      <c r="M248" s="58">
        <f>SPIKELET_Geom!$Y$15</f>
        <v>0</v>
      </c>
      <c r="N248" s="21">
        <f>SPIKELET_Geom!$AA$15</f>
        <v>0</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686</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10</v>
      </c>
      <c r="K250" s="58">
        <f>FEMALE_FLOWER_Prod!$C$14</f>
        <v>40</v>
      </c>
      <c r="L250" s="26">
        <f>FEMALE_FLOWER_Prod!$D$14</f>
        <v>10</v>
      </c>
      <c r="M250" s="58">
        <f>FEMALE_FLOWER_Prod!$C$15</f>
        <v>100</v>
      </c>
      <c r="N250" s="26">
        <f>FEMALE_FLOWER_Prod!$D$15</f>
        <v>10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2</v>
      </c>
      <c r="K251" s="58">
        <f>FEMALE_FLOWER_Prod!$C$14</f>
        <v>40</v>
      </c>
      <c r="L251" s="21">
        <f>FEMALE_FLOWER_Prod!$E$14</f>
        <v>2</v>
      </c>
      <c r="M251" s="58">
        <f>FEMALE_FLOWER_Prod!$C$15</f>
        <v>100</v>
      </c>
      <c r="N251" s="21">
        <f>FEMALE_FLOWER_Prod!$E$15</f>
        <v>2</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100</v>
      </c>
      <c r="K252" s="58">
        <f>FEMALE_FLOWER_Prod!$G$14</f>
        <v>40</v>
      </c>
      <c r="L252" s="27">
        <f>FEMALE_FLOWER_Prod!$H$14</f>
        <v>50</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0</v>
      </c>
      <c r="K253" s="58">
        <f>FEMALE_FLOWER_Prod!$G$14</f>
        <v>40</v>
      </c>
      <c r="L253" s="27">
        <f>FEMALE_FLOWER_Prod!$I$14</f>
        <v>50</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40</v>
      </c>
      <c r="L254" s="27">
        <f>FEMALE_FLOWER_Prod!$J$14</f>
        <v>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40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1" t="s">
        <v>758</v>
      </c>
      <c r="D256" s="15" t="s">
        <v>12</v>
      </c>
      <c r="E256" s="9" t="s">
        <v>0</v>
      </c>
      <c r="F256" s="40" t="s">
        <v>7</v>
      </c>
      <c r="G256" s="46">
        <f>FEMALE_FLOWER_Prod!$N$9</f>
        <v>1</v>
      </c>
      <c r="H256" s="72">
        <f>FEMALE_FLOWER_Prod!$N$10</f>
        <v>3</v>
      </c>
      <c r="I256" s="58">
        <f>FEMALE_FLOWER_Prod!$M$13</f>
        <v>0</v>
      </c>
      <c r="J256" s="21">
        <f>FEMALE_FLOWER_Prod!$N$13</f>
        <v>1</v>
      </c>
      <c r="K256" s="58">
        <f>FEMALE_FLOWER_Prod!$M$14</f>
        <v>40</v>
      </c>
      <c r="L256" s="21">
        <f>FEMALE_FLOWER_Prod!$N$14</f>
        <v>0.2</v>
      </c>
      <c r="M256" s="58">
        <f>FEMALE_FLOWER_Prod!$M$15</f>
        <v>100</v>
      </c>
      <c r="N256" s="21">
        <f>FEMALE_FLOWER_Prod!$N$15</f>
        <v>0.1</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1" t="s">
        <v>759</v>
      </c>
      <c r="D257" s="15" t="s">
        <v>12</v>
      </c>
      <c r="E257" s="9" t="s">
        <v>0</v>
      </c>
      <c r="F257" s="40" t="s">
        <v>7</v>
      </c>
      <c r="G257" s="46">
        <f>FEMALE_FLOWER_Prod!$O$9</f>
        <v>1</v>
      </c>
      <c r="H257" s="72">
        <f>FEMALE_FLOWER_Prod!$O$10</f>
        <v>3</v>
      </c>
      <c r="I257" s="58">
        <f>FEMALE_FLOWER_Prod!$M$13</f>
        <v>0</v>
      </c>
      <c r="J257" s="21">
        <f>FEMALE_FLOWER_Prod!$O$13</f>
        <v>0</v>
      </c>
      <c r="K257" s="58">
        <f>FEMALE_FLOWER_Prod!$M$14</f>
        <v>40</v>
      </c>
      <c r="L257" s="21">
        <f>FEMALE_FLOWER_Prod!$O$14</f>
        <v>0.02</v>
      </c>
      <c r="M257" s="58">
        <f>FEMALE_FLOWER_Prod!$M$15</f>
        <v>100</v>
      </c>
      <c r="N257" s="21">
        <f>FEMALE_FLOWER_Prod!$O$15</f>
        <v>0.01</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1" t="s">
        <v>760</v>
      </c>
      <c r="D258" s="15" t="s">
        <v>12</v>
      </c>
      <c r="E258" s="9" t="s">
        <v>0</v>
      </c>
      <c r="F258" s="40" t="s">
        <v>7</v>
      </c>
      <c r="G258" s="46">
        <f>FEMALE_FLOWER_Prod!$P$9</f>
        <v>1</v>
      </c>
      <c r="H258" s="72">
        <f>FEMALE_FLOWER_Prod!$P$10</f>
        <v>3</v>
      </c>
      <c r="I258" s="58">
        <f>FEMALE_FLOWER_Prod!$M$13</f>
        <v>0</v>
      </c>
      <c r="J258" s="21">
        <f>FEMALE_FLOWER_Prod!$P$13</f>
        <v>1</v>
      </c>
      <c r="K258" s="58">
        <f>FEMALE_FLOWER_Prod!$M$14</f>
        <v>40</v>
      </c>
      <c r="L258" s="21">
        <f>FEMALE_FLOWER_Prod!$P$14</f>
        <v>0.1</v>
      </c>
      <c r="M258" s="58">
        <f>FEMALE_FLOWER_Prod!$M$15</f>
        <v>100</v>
      </c>
      <c r="N258" s="21">
        <f>FEMALE_FLOWER_Prod!$P$15</f>
        <v>0.1</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1" t="s">
        <v>761</v>
      </c>
      <c r="D259" s="15" t="s">
        <v>12</v>
      </c>
      <c r="E259" s="9" t="s">
        <v>0</v>
      </c>
      <c r="F259" s="40" t="s">
        <v>7</v>
      </c>
      <c r="G259" s="46">
        <f>FEMALE_FLOWER_Prod!$Q$9</f>
        <v>1</v>
      </c>
      <c r="H259" s="72">
        <f>FEMALE_FLOWER_Prod!$Q$10</f>
        <v>3</v>
      </c>
      <c r="I259" s="58">
        <f>FEMALE_FLOWER_Prod!$M$13</f>
        <v>0</v>
      </c>
      <c r="J259" s="21">
        <f>FEMALE_FLOWER_Prod!$Q$13</f>
        <v>0</v>
      </c>
      <c r="K259" s="58">
        <f>FEMALE_FLOWER_Prod!$M$14</f>
        <v>40</v>
      </c>
      <c r="L259" s="21">
        <f>FEMALE_FLOWER_Prod!$Q$14</f>
        <v>0.01</v>
      </c>
      <c r="M259" s="58">
        <f>FEMALE_FLOWER_Prod!$M$15</f>
        <v>100</v>
      </c>
      <c r="N259" s="21">
        <f>FEMALE_FLOWER_Prod!$Q$15</f>
        <v>0.01</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762</v>
      </c>
      <c r="D260" s="15" t="s">
        <v>12</v>
      </c>
      <c r="E260" s="9" t="s">
        <v>3</v>
      </c>
      <c r="F260" s="40" t="s">
        <v>6</v>
      </c>
      <c r="G260" s="46">
        <f>FEMALE_FLOWER_Prod!$V$9</f>
        <v>1</v>
      </c>
      <c r="H260" s="72">
        <f>FEMALE_FLOWER_Prod!$V$10</f>
        <v>1</v>
      </c>
      <c r="I260" s="58">
        <f>FEMALE_FLOWER_Prod!$U$13</f>
        <v>0</v>
      </c>
      <c r="J260" s="21">
        <f>FEMALE_FLOWER_Prod!$V$13</f>
        <v>137</v>
      </c>
      <c r="K260" s="58">
        <f>FEMALE_FLOWER_Prod!$U$14</f>
        <v>0</v>
      </c>
      <c r="L260" s="21">
        <f>FEMALE_FLOWER_Prod!$V$14</f>
        <v>0</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1</v>
      </c>
      <c r="I261" s="58">
        <f>FEMALE_FLOWER_Prod!$U$13</f>
        <v>0</v>
      </c>
      <c r="J261" s="21">
        <f>FEMALE_FLOWER_Prod!$W$13</f>
        <v>1.37</v>
      </c>
      <c r="K261" s="58">
        <f>FEMALE_FLOWER_Prod!$U$14</f>
        <v>0</v>
      </c>
      <c r="L261" s="21">
        <f>FEMALE_FLOWER_Prod!$W$14</f>
        <v>0</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60</v>
      </c>
      <c r="K262" s="58">
        <f>FEMALE_FLOWER_Prod!$Y$14</f>
        <v>60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6</v>
      </c>
      <c r="K263" s="58">
        <f>FEMALE_FLOWER_Prod!$Y$14</f>
        <v>60</v>
      </c>
      <c r="L263" s="21">
        <f>FEMALE_FLOWER_Prod!$AA$14</f>
        <v>6</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687</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1" t="s">
        <v>1055</v>
      </c>
      <c r="D265" s="15" t="s">
        <v>12</v>
      </c>
      <c r="E265" s="9" t="s">
        <v>0</v>
      </c>
      <c r="F265" s="40" t="s">
        <v>7</v>
      </c>
      <c r="G265" s="46">
        <f>FEMALE_FLOWER_Geom!$D$9</f>
        <v>1</v>
      </c>
      <c r="H265" s="72">
        <f>FEMALE_FLOWER_Geom!$D$10</f>
        <v>3</v>
      </c>
      <c r="I265" s="58">
        <f>FEMALE_FLOWER_Geom!$C$13</f>
        <v>0</v>
      </c>
      <c r="J265" s="21">
        <f>FEMALE_FLOWER_Geom!$D$13</f>
        <v>2</v>
      </c>
      <c r="K265" s="58">
        <f>FEMALE_FLOWER_Geom!$C$14</f>
        <v>10</v>
      </c>
      <c r="L265" s="21">
        <f>FEMALE_FLOWER_Geom!$D$14</f>
        <v>3</v>
      </c>
      <c r="M265" s="58">
        <f>FEMALE_FLOWER_Geom!$C$15</f>
        <v>100</v>
      </c>
      <c r="N265" s="21">
        <f>FEMALE_FLOWER_Geom!$D$15</f>
        <v>2</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1" t="s">
        <v>1054</v>
      </c>
      <c r="D266" s="15" t="s">
        <v>12</v>
      </c>
      <c r="E266" s="9" t="s">
        <v>0</v>
      </c>
      <c r="F266" s="40" t="s">
        <v>7</v>
      </c>
      <c r="G266" s="46">
        <f>FEMALE_FLOWER_Geom!$E$9</f>
        <v>1</v>
      </c>
      <c r="H266" s="72">
        <f>FEMALE_FLOWER_Geom!$E$10</f>
        <v>3</v>
      </c>
      <c r="I266" s="58">
        <f>FEMALE_FLOWER_Geom!$C$13</f>
        <v>0</v>
      </c>
      <c r="J266" s="21">
        <f>FEMALE_FLOWER_Geom!$E$13</f>
        <v>0.2</v>
      </c>
      <c r="K266" s="58">
        <f>FEMALE_FLOWER_Geom!$C$14</f>
        <v>10</v>
      </c>
      <c r="L266" s="21">
        <f>FEMALE_FLOWER_Geom!$E$14</f>
        <v>0.2</v>
      </c>
      <c r="M266" s="58">
        <f>FEMALE_FLOWER_Geom!$C$15</f>
        <v>100</v>
      </c>
      <c r="N266" s="21">
        <f>FEMALE_FLOWER_Geom!$E$15</f>
        <v>0.05</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1051</v>
      </c>
      <c r="C267" s="211" t="s">
        <v>1056</v>
      </c>
      <c r="D267" s="69" t="s">
        <v>12</v>
      </c>
      <c r="E267" s="2" t="s">
        <v>9</v>
      </c>
      <c r="F267" s="40" t="s">
        <v>304</v>
      </c>
      <c r="G267" s="46">
        <f>FEMALE_FLOWER_Geom!$G$9</f>
        <v>1</v>
      </c>
      <c r="H267" s="72">
        <f>FEMALE_FLOWER_Geom!$G$10</f>
        <v>2</v>
      </c>
      <c r="I267" s="76">
        <f>FEMALE_FLOWER_Geom!$F$13</f>
        <v>1</v>
      </c>
      <c r="J267" s="262">
        <f>FEMALE_FLOWER_Geom!$G$13</f>
        <v>0.1</v>
      </c>
      <c r="K267" s="76">
        <f>FEMALE_FLOWER_Geom!$F$14</f>
        <v>15</v>
      </c>
      <c r="L267" s="262">
        <f>FEMALE_FLOWER_Geom!$G$14</f>
        <v>1</v>
      </c>
      <c r="M267" s="76">
        <f>FEMALE_FLOWER_Geom!$F$15</f>
        <v>0</v>
      </c>
      <c r="N267" s="262">
        <f>FEMALE_FLOWER_Geom!$G$15</f>
        <v>0</v>
      </c>
      <c r="O267" s="76">
        <f>FEMALE_FLOWER_Geom!$F$16</f>
        <v>0</v>
      </c>
      <c r="P267" s="262">
        <f>FEMALE_FLOWER_Geom!$G$16</f>
        <v>0</v>
      </c>
      <c r="Q267" s="76">
        <f>FEMALE_FLOWER_Geom!$F$17</f>
        <v>0</v>
      </c>
      <c r="R267" s="262">
        <f>FEMALE_FLOWER_Geom!$G$17</f>
        <v>0</v>
      </c>
      <c r="S267" s="76">
        <f>FEMALE_FLOWER_Geom!$F$18</f>
        <v>0</v>
      </c>
      <c r="T267" s="262">
        <f>FEMALE_FLOWER_Geom!$G$18</f>
        <v>0</v>
      </c>
      <c r="U267" s="76">
        <f>FEMALE_FLOWER_Geom!$F$19</f>
        <v>0</v>
      </c>
      <c r="V267" s="262">
        <f>FEMALE_FLOWER_Geom!$G$19</f>
        <v>0</v>
      </c>
      <c r="W267" s="76">
        <f>FEMALE_FLOWER_Geom!$F$20</f>
        <v>0</v>
      </c>
      <c r="X267" s="262">
        <f>FEMALE_FLOWER_Geom!$G$20</f>
        <v>0</v>
      </c>
      <c r="Y267" s="76">
        <f>FEMALE_FLOWER_Geom!$F$21</f>
        <v>0</v>
      </c>
      <c r="Z267" s="262">
        <f>FEMALE_FLOWER_Geom!$G$21</f>
        <v>0</v>
      </c>
      <c r="AA267" s="76">
        <f>FEMALE_FLOWER_Geom!$F$22</f>
        <v>0</v>
      </c>
      <c r="AB267" s="262">
        <f>FEMALE_FLOWER_Geom!$G$22</f>
        <v>0</v>
      </c>
      <c r="AC267" s="76">
        <f>FEMALE_FLOWER_Geom!$F$23</f>
        <v>0</v>
      </c>
      <c r="AD267" s="262">
        <f>FEMALE_FLOWER_Geom!$G$23</f>
        <v>0</v>
      </c>
      <c r="AE267" s="76">
        <f>FEMALE_FLOWER_Geom!$F$24</f>
        <v>0</v>
      </c>
      <c r="AF267" s="262">
        <f>FEMALE_FLOWER_Geom!$G$24</f>
        <v>0</v>
      </c>
      <c r="AG267" s="76">
        <f>FEMALE_FLOWER_Geom!$F$25</f>
        <v>0</v>
      </c>
      <c r="AH267" s="262">
        <f>FEMALE_FLOWER_Geom!$G$25</f>
        <v>0</v>
      </c>
      <c r="AI267" s="76">
        <f>FEMALE_FLOWER_Geom!$F$26</f>
        <v>0</v>
      </c>
      <c r="AJ267" s="262">
        <f>FEMALE_FLOWER_Geom!$G$26</f>
        <v>0</v>
      </c>
      <c r="AK267" s="76">
        <f>FEMALE_FLOWER_Geom!$F$27</f>
        <v>0</v>
      </c>
      <c r="AL267" s="262">
        <f>FEMALE_FLOWER_Geom!$G$27</f>
        <v>0</v>
      </c>
      <c r="AM267" s="76">
        <f>FEMALE_FLOWER_Geom!$F$28</f>
        <v>0</v>
      </c>
      <c r="AN267" s="262">
        <f>FEMALE_FLOWER_Geom!$G$28</f>
        <v>0</v>
      </c>
      <c r="AO267" s="76">
        <f>FEMALE_FLOWER_Geom!$F$29</f>
        <v>0</v>
      </c>
      <c r="AP267" s="262">
        <f>FEMALE_FLOWER_Geom!$G$29</f>
        <v>0</v>
      </c>
      <c r="AQ267" s="76">
        <f>FEMALE_FLOWER_Geom!$F$30</f>
        <v>0</v>
      </c>
      <c r="AR267" s="262">
        <f>FEMALE_FLOWER_Geom!$G$30</f>
        <v>0</v>
      </c>
      <c r="AS267" s="76">
        <f>FEMALE_FLOWER_Geom!$F$31</f>
        <v>0</v>
      </c>
      <c r="AT267" s="262">
        <f>FEMALE_FLOWER_Geom!$G$31</f>
        <v>0</v>
      </c>
      <c r="AU267" s="76">
        <f>FEMALE_FLOWER_Geom!$F$32</f>
        <v>0</v>
      </c>
      <c r="AV267" s="262">
        <f>FEMALE_FLOWER_Geom!$G$32</f>
        <v>0</v>
      </c>
      <c r="AW267" s="76">
        <f>FEMALE_FLOWER_Geom!$F$33</f>
        <v>0</v>
      </c>
      <c r="AX267" s="262">
        <f>FEMALE_FLOWER_Geom!$G$33</f>
        <v>0</v>
      </c>
      <c r="AY267" s="76">
        <f>FEMALE_FLOWER_Geom!$F$34</f>
        <v>0</v>
      </c>
      <c r="AZ267" s="262">
        <f>FEMALE_FLOWER_Geom!$G$34</f>
        <v>0</v>
      </c>
      <c r="BA267" s="76">
        <f>FEMALE_FLOWER_Geom!$F$35</f>
        <v>0</v>
      </c>
      <c r="BB267" s="262">
        <f>FEMALE_FLOWER_Geom!$G$35</f>
        <v>0</v>
      </c>
      <c r="BC267" s="76">
        <f>FEMALE_FLOWER_Geom!$F$36</f>
        <v>0</v>
      </c>
      <c r="BD267" s="262">
        <f>FEMALE_FLOWER_Geom!$G$36</f>
        <v>0</v>
      </c>
      <c r="BE267" s="76">
        <f>FEMALE_FLOWER_Geom!$F$37</f>
        <v>0</v>
      </c>
      <c r="BF267" s="262">
        <f>FEMALE_FLOWER_Geom!$G$37</f>
        <v>0</v>
      </c>
      <c r="BG267" s="52" t="s">
        <v>69</v>
      </c>
      <c r="BH267" s="16"/>
    </row>
    <row r="268" spans="1:60" x14ac:dyDescent="0.2">
      <c r="A268" s="20"/>
      <c r="B268" s="11" t="s">
        <v>394</v>
      </c>
      <c r="C268" s="211" t="s">
        <v>1057</v>
      </c>
      <c r="D268" s="15" t="s">
        <v>12</v>
      </c>
      <c r="E268" s="9" t="s">
        <v>0</v>
      </c>
      <c r="F268" s="40" t="s">
        <v>7</v>
      </c>
      <c r="G268" s="46">
        <f>FEMALE_FLOWER_Geom!$J$9</f>
        <v>1</v>
      </c>
      <c r="H268" s="72">
        <f>FEMALE_FLOWER_Geom!$J$10</f>
        <v>3</v>
      </c>
      <c r="I268" s="58">
        <f>FEMALE_FLOWER_Geom!$I$13</f>
        <v>0</v>
      </c>
      <c r="J268" s="21">
        <f>FEMALE_FLOWER_Geom!$J$13</f>
        <v>1</v>
      </c>
      <c r="K268" s="58">
        <f>FEMALE_FLOWER_Geom!$I$14</f>
        <v>10</v>
      </c>
      <c r="L268" s="21">
        <f>FEMALE_FLOWER_Geom!$J$14</f>
        <v>2</v>
      </c>
      <c r="M268" s="58">
        <f>FEMALE_FLOWER_Geom!$I$15</f>
        <v>100</v>
      </c>
      <c r="N268" s="21">
        <f>FEMALE_FLOWER_Geom!$J$15</f>
        <v>1</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1" t="s">
        <v>1058</v>
      </c>
      <c r="D269" s="15" t="s">
        <v>12</v>
      </c>
      <c r="E269" s="9" t="s">
        <v>0</v>
      </c>
      <c r="F269" s="40" t="s">
        <v>7</v>
      </c>
      <c r="G269" s="46">
        <f>FEMALE_FLOWER_Geom!$K$9</f>
        <v>1</v>
      </c>
      <c r="H269" s="72">
        <f>FEMALE_FLOWER_Geom!$K$10</f>
        <v>3</v>
      </c>
      <c r="I269" s="58">
        <f>FEMALE_FLOWER_Geom!$I$13</f>
        <v>0</v>
      </c>
      <c r="J269" s="21">
        <f>FEMALE_FLOWER_Geom!$K$13</f>
        <v>0.1</v>
      </c>
      <c r="K269" s="58">
        <f>FEMALE_FLOWER_Geom!$I$14</f>
        <v>10</v>
      </c>
      <c r="L269" s="21">
        <f>FEMALE_FLOWER_Geom!$K$14</f>
        <v>0.1</v>
      </c>
      <c r="M269" s="58">
        <f>FEMALE_FLOWER_Geom!$I$15</f>
        <v>100</v>
      </c>
      <c r="N269" s="21">
        <f>FEMALE_FLOWER_Geom!$K$15</f>
        <v>0.05</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1052</v>
      </c>
      <c r="C270" s="211" t="s">
        <v>1059</v>
      </c>
      <c r="D270" s="69" t="s">
        <v>12</v>
      </c>
      <c r="E270" s="2" t="s">
        <v>9</v>
      </c>
      <c r="F270" s="40" t="s">
        <v>304</v>
      </c>
      <c r="G270" s="46">
        <f>FEMALE_FLOWER_Geom!$M$9</f>
        <v>1</v>
      </c>
      <c r="H270" s="72">
        <f>FEMALE_FLOWER_Geom!$M$10</f>
        <v>2</v>
      </c>
      <c r="I270" s="76">
        <f>FEMALE_FLOWER_Geom!$L$13</f>
        <v>1</v>
      </c>
      <c r="J270" s="262">
        <f>FEMALE_FLOWER_Geom!$M$13</f>
        <v>0.1</v>
      </c>
      <c r="K270" s="76">
        <f>FEMALE_FLOWER_Geom!$L$14</f>
        <v>15</v>
      </c>
      <c r="L270" s="262">
        <f>FEMALE_FLOWER_Geom!$M$14</f>
        <v>1</v>
      </c>
      <c r="M270" s="76">
        <f>FEMALE_FLOWER_Geom!$L$15</f>
        <v>0</v>
      </c>
      <c r="N270" s="262">
        <f>FEMALE_FLOWER_Geom!$M$15</f>
        <v>0</v>
      </c>
      <c r="O270" s="76">
        <f>FEMALE_FLOWER_Geom!$L$16</f>
        <v>0</v>
      </c>
      <c r="P270" s="262">
        <f>FEMALE_FLOWER_Geom!$M$16</f>
        <v>0</v>
      </c>
      <c r="Q270" s="76">
        <f>FEMALE_FLOWER_Geom!$L$17</f>
        <v>0</v>
      </c>
      <c r="R270" s="262">
        <f>FEMALE_FLOWER_Geom!$M$17</f>
        <v>0</v>
      </c>
      <c r="S270" s="76">
        <f>FEMALE_FLOWER_Geom!$L$18</f>
        <v>0</v>
      </c>
      <c r="T270" s="262">
        <f>FEMALE_FLOWER_Geom!$M$18</f>
        <v>0</v>
      </c>
      <c r="U270" s="76">
        <f>FEMALE_FLOWER_Geom!$L$19</f>
        <v>0</v>
      </c>
      <c r="V270" s="262">
        <f>FEMALE_FLOWER_Geom!$M$19</f>
        <v>0</v>
      </c>
      <c r="W270" s="76">
        <f>FEMALE_FLOWER_Geom!$L$20</f>
        <v>0</v>
      </c>
      <c r="X270" s="262">
        <f>FEMALE_FLOWER_Geom!$M$20</f>
        <v>0</v>
      </c>
      <c r="Y270" s="76">
        <f>FEMALE_FLOWER_Geom!$L$21</f>
        <v>0</v>
      </c>
      <c r="Z270" s="262">
        <f>FEMALE_FLOWER_Geom!$M$21</f>
        <v>0</v>
      </c>
      <c r="AA270" s="76">
        <f>FEMALE_FLOWER_Geom!$L$22</f>
        <v>0</v>
      </c>
      <c r="AB270" s="262">
        <f>FEMALE_FLOWER_Geom!$M$22</f>
        <v>0</v>
      </c>
      <c r="AC270" s="76">
        <f>FEMALE_FLOWER_Geom!$L$23</f>
        <v>0</v>
      </c>
      <c r="AD270" s="262">
        <f>FEMALE_FLOWER_Geom!$M$23</f>
        <v>0</v>
      </c>
      <c r="AE270" s="76">
        <f>FEMALE_FLOWER_Geom!$L$24</f>
        <v>0</v>
      </c>
      <c r="AF270" s="262">
        <f>FEMALE_FLOWER_Geom!$M$24</f>
        <v>0</v>
      </c>
      <c r="AG270" s="76">
        <f>FEMALE_FLOWER_Geom!$L$25</f>
        <v>0</v>
      </c>
      <c r="AH270" s="262">
        <f>FEMALE_FLOWER_Geom!$M$25</f>
        <v>0</v>
      </c>
      <c r="AI270" s="76">
        <f>FEMALE_FLOWER_Geom!$L$26</f>
        <v>0</v>
      </c>
      <c r="AJ270" s="262">
        <f>FEMALE_FLOWER_Geom!$M$26</f>
        <v>0</v>
      </c>
      <c r="AK270" s="76">
        <f>FEMALE_FLOWER_Geom!$L$27</f>
        <v>0</v>
      </c>
      <c r="AL270" s="262">
        <f>FEMALE_FLOWER_Geom!$M$27</f>
        <v>0</v>
      </c>
      <c r="AM270" s="76">
        <f>FEMALE_FLOWER_Geom!$L$28</f>
        <v>0</v>
      </c>
      <c r="AN270" s="262">
        <f>FEMALE_FLOWER_Geom!$M$28</f>
        <v>0</v>
      </c>
      <c r="AO270" s="76">
        <f>FEMALE_FLOWER_Geom!$L$29</f>
        <v>0</v>
      </c>
      <c r="AP270" s="262">
        <f>FEMALE_FLOWER_Geom!$M$29</f>
        <v>0</v>
      </c>
      <c r="AQ270" s="76">
        <f>FEMALE_FLOWER_Geom!$L$30</f>
        <v>0</v>
      </c>
      <c r="AR270" s="262">
        <f>FEMALE_FLOWER_Geom!$M$30</f>
        <v>0</v>
      </c>
      <c r="AS270" s="76">
        <f>FEMALE_FLOWER_Geom!$L$31</f>
        <v>0</v>
      </c>
      <c r="AT270" s="262">
        <f>FEMALE_FLOWER_Geom!$M$31</f>
        <v>0</v>
      </c>
      <c r="AU270" s="76">
        <f>FEMALE_FLOWER_Geom!$L$32</f>
        <v>0</v>
      </c>
      <c r="AV270" s="262">
        <f>FEMALE_FLOWER_Geom!$M$32</f>
        <v>0</v>
      </c>
      <c r="AW270" s="76">
        <f>FEMALE_FLOWER_Geom!$L$33</f>
        <v>0</v>
      </c>
      <c r="AX270" s="262">
        <f>FEMALE_FLOWER_Geom!$M$33</f>
        <v>0</v>
      </c>
      <c r="AY270" s="76">
        <f>FEMALE_FLOWER_Geom!$L$34</f>
        <v>0</v>
      </c>
      <c r="AZ270" s="262">
        <f>FEMALE_FLOWER_Geom!$M$34</f>
        <v>0</v>
      </c>
      <c r="BA270" s="76">
        <f>FEMALE_FLOWER_Geom!$L$35</f>
        <v>0</v>
      </c>
      <c r="BB270" s="262">
        <f>FEMALE_FLOWER_Geom!$M$35</f>
        <v>0</v>
      </c>
      <c r="BC270" s="76">
        <f>FEMALE_FLOWER_Geom!$L$36</f>
        <v>0</v>
      </c>
      <c r="BD270" s="262">
        <f>FEMALE_FLOWER_Geom!$M$36</f>
        <v>0</v>
      </c>
      <c r="BE270" s="76">
        <f>FEMALE_FLOWER_Geom!$L$37</f>
        <v>0</v>
      </c>
      <c r="BF270" s="262">
        <f>FEMALE_FLOWER_Geom!$M$37</f>
        <v>0</v>
      </c>
      <c r="BG270" s="52" t="s">
        <v>69</v>
      </c>
      <c r="BH270" s="16"/>
    </row>
    <row r="271" spans="1:60" s="65" customFormat="1" ht="18.75" x14ac:dyDescent="0.25">
      <c r="A271" s="21" t="s">
        <v>69</v>
      </c>
      <c r="B271" s="61"/>
      <c r="C271" s="62" t="s">
        <v>688</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20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1" t="s">
        <v>763</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1" t="s">
        <v>764</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1" t="s">
        <v>765</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1" t="s">
        <v>766</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767</v>
      </c>
      <c r="D282" s="15" t="s">
        <v>12</v>
      </c>
      <c r="E282" s="9" t="s">
        <v>3</v>
      </c>
      <c r="F282" s="40" t="s">
        <v>6</v>
      </c>
      <c r="G282" s="46">
        <f>MALE_FLOWER_Prod!$V$9</f>
        <v>1</v>
      </c>
      <c r="H282" s="72">
        <f>MALE_FLOWER_Prod!$V$10</f>
        <v>1</v>
      </c>
      <c r="I282" s="58">
        <f>MALE_FLOWER_Prod!$U$13</f>
        <v>0</v>
      </c>
      <c r="J282" s="21">
        <f>MALE_FLOWER_Prod!$V$13</f>
        <v>137</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10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689</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0.2</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690</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2</v>
      </c>
      <c r="I292" s="58">
        <f>MIXED_FLOWER_Prod!$C$13</f>
        <v>0</v>
      </c>
      <c r="J292" s="21">
        <f>MIXED_FLOWER_Prod!$D$13</f>
        <v>10</v>
      </c>
      <c r="K292" s="58">
        <f>MIXED_FLOWER_Prod!$C$14</f>
        <v>50</v>
      </c>
      <c r="L292" s="21">
        <f>MIXED_FLOWER_Prod!$D$14</f>
        <v>50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2</v>
      </c>
      <c r="I293" s="58">
        <f>MIXED_FLOWER_Prod!$C$13</f>
        <v>0</v>
      </c>
      <c r="J293" s="21">
        <f>MIXED_FLOWER_Prod!$E$13</f>
        <v>0</v>
      </c>
      <c r="K293" s="58">
        <f>MIXED_FLOWER_Prod!$C$14</f>
        <v>50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691</v>
      </c>
      <c r="D294" s="15" t="s">
        <v>12</v>
      </c>
      <c r="E294" s="2" t="s">
        <v>297</v>
      </c>
      <c r="F294" s="40" t="s">
        <v>331</v>
      </c>
      <c r="G294" s="46">
        <f>MIXED_FLOWER_Prod!$H$9</f>
        <v>1</v>
      </c>
      <c r="H294" s="72">
        <f>MIXED_FLOWER_Prod!$H$10</f>
        <v>1</v>
      </c>
      <c r="I294" s="58">
        <f>MIXED_FLOWER_Prod!$G$13</f>
        <v>0</v>
      </c>
      <c r="J294" s="26">
        <f>MIXED_FLOWER_Prod!$H$13</f>
        <v>50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3</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2</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768</v>
      </c>
      <c r="D304" s="15" t="s">
        <v>12</v>
      </c>
      <c r="E304" s="9" t="s">
        <v>3</v>
      </c>
      <c r="F304" s="40" t="s">
        <v>6</v>
      </c>
      <c r="G304" s="46">
        <f>MIXED_FLOWER_Prod!$Z$9</f>
        <v>1</v>
      </c>
      <c r="H304" s="72">
        <f>MIXED_FLOWER_Prod!$Z$10</f>
        <v>1</v>
      </c>
      <c r="I304" s="58">
        <f>MIXED_FLOWER_Prod!$Y$13</f>
        <v>0</v>
      </c>
      <c r="J304" s="21">
        <f>MIXED_FLOWER_Prod!$Z$13</f>
        <v>136</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8"/>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7" t="s">
        <v>567</v>
      </c>
      <c r="D2" s="258"/>
      <c r="E2" s="258"/>
      <c r="F2" s="258"/>
      <c r="G2" s="258"/>
      <c r="H2" s="258"/>
      <c r="I2" s="259"/>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79" t="s">
        <v>535</v>
      </c>
      <c r="D4" s="380"/>
      <c r="E4" s="381"/>
      <c r="F4" s="125"/>
      <c r="G4" s="379" t="s">
        <v>535</v>
      </c>
      <c r="H4" s="380"/>
      <c r="I4" s="381"/>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79" t="s">
        <v>513</v>
      </c>
      <c r="D5" s="380"/>
      <c r="E5" s="381"/>
      <c r="F5" s="125"/>
      <c r="G5" s="379" t="s">
        <v>517</v>
      </c>
      <c r="H5" s="380"/>
      <c r="I5" s="381"/>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72" t="s">
        <v>845</v>
      </c>
      <c r="D7" s="373"/>
      <c r="E7" s="373"/>
      <c r="F7" s="70"/>
      <c r="G7" s="372" t="s">
        <v>222</v>
      </c>
      <c r="H7" s="373"/>
      <c r="I7" s="373"/>
      <c r="J7" s="125"/>
      <c r="K7" s="125"/>
      <c r="L7" s="125"/>
      <c r="M7" s="125"/>
      <c r="N7" s="125"/>
      <c r="O7" s="125"/>
      <c r="P7" s="125"/>
      <c r="Q7" s="125"/>
      <c r="R7" s="125"/>
      <c r="S7" s="125"/>
      <c r="T7" s="125"/>
      <c r="U7" s="125"/>
      <c r="V7" s="125"/>
      <c r="W7" s="125"/>
      <c r="X7" s="125"/>
      <c r="Y7" s="125"/>
      <c r="Z7" s="125"/>
    </row>
    <row r="8" spans="1:26" ht="16.5" thickBot="1" x14ac:dyDescent="0.25">
      <c r="A8" s="145" t="s">
        <v>644</v>
      </c>
      <c r="B8" s="125"/>
      <c r="C8" s="157" t="s">
        <v>635</v>
      </c>
      <c r="D8" s="145" t="s">
        <v>426</v>
      </c>
      <c r="E8" s="145" t="s">
        <v>427</v>
      </c>
      <c r="F8" s="125"/>
      <c r="G8" s="157" t="s">
        <v>635</v>
      </c>
      <c r="H8" s="145" t="s">
        <v>426</v>
      </c>
      <c r="I8" s="145" t="s">
        <v>427</v>
      </c>
      <c r="J8" s="125"/>
      <c r="K8" s="125"/>
      <c r="L8" s="125"/>
      <c r="M8" s="125"/>
      <c r="N8" s="125"/>
      <c r="O8" s="125"/>
      <c r="P8" s="125"/>
      <c r="Q8" s="125"/>
      <c r="R8" s="125"/>
      <c r="S8" s="125"/>
      <c r="T8" s="125"/>
      <c r="U8" s="125"/>
      <c r="V8" s="125"/>
      <c r="W8" s="125"/>
      <c r="X8" s="125"/>
      <c r="Y8" s="125"/>
      <c r="Z8" s="125"/>
    </row>
    <row r="9" spans="1:26" s="159" customFormat="1" x14ac:dyDescent="0.2">
      <c r="A9" s="214" t="s">
        <v>643</v>
      </c>
      <c r="B9" s="126"/>
      <c r="C9" s="126"/>
      <c r="D9" s="234">
        <v>1</v>
      </c>
      <c r="E9" s="234">
        <v>1</v>
      </c>
      <c r="F9" s="126"/>
      <c r="G9" s="126"/>
      <c r="H9" s="234">
        <v>1</v>
      </c>
      <c r="I9" s="234">
        <v>1</v>
      </c>
      <c r="J9" s="126"/>
      <c r="K9" s="126"/>
      <c r="L9" s="126"/>
      <c r="M9" s="126"/>
      <c r="N9" s="126"/>
      <c r="O9" s="126"/>
      <c r="P9" s="126"/>
      <c r="Q9" s="126"/>
      <c r="R9" s="126"/>
      <c r="S9" s="126"/>
      <c r="T9" s="126"/>
      <c r="U9" s="126"/>
      <c r="V9" s="126"/>
      <c r="W9" s="126"/>
      <c r="X9" s="126"/>
      <c r="Y9" s="126"/>
      <c r="Z9" s="126"/>
    </row>
    <row r="10" spans="1:26" s="224" customFormat="1" x14ac:dyDescent="0.2">
      <c r="A10" s="218" t="s">
        <v>641</v>
      </c>
      <c r="B10" s="219"/>
      <c r="C10" s="219"/>
      <c r="D10" s="220">
        <f>COUNT(D13:D37)</f>
        <v>1</v>
      </c>
      <c r="E10" s="220">
        <f>COUNT(E13:E37)</f>
        <v>1</v>
      </c>
      <c r="F10" s="219"/>
      <c r="G10" s="219"/>
      <c r="H10" s="220">
        <f>COUNT(H13:H37)</f>
        <v>1</v>
      </c>
      <c r="I10" s="220">
        <f>COUNT(I13:I37)</f>
        <v>1</v>
      </c>
      <c r="J10" s="219"/>
      <c r="K10" s="219"/>
      <c r="L10" s="219"/>
      <c r="M10" s="219"/>
      <c r="N10" s="219"/>
      <c r="O10" s="219"/>
      <c r="P10" s="219"/>
      <c r="Q10" s="219"/>
      <c r="R10" s="219"/>
      <c r="S10" s="219"/>
      <c r="T10" s="219"/>
      <c r="U10" s="219"/>
      <c r="V10" s="219"/>
      <c r="W10" s="219"/>
      <c r="X10" s="219"/>
      <c r="Y10" s="219"/>
      <c r="Z10" s="219"/>
    </row>
    <row r="11" spans="1:26" s="224" customFormat="1" x14ac:dyDescent="0.2">
      <c r="A11" s="221" t="s">
        <v>642</v>
      </c>
      <c r="B11" s="233"/>
      <c r="C11" s="376" t="s">
        <v>946</v>
      </c>
      <c r="D11" s="376"/>
      <c r="E11" s="376"/>
      <c r="F11" s="233"/>
      <c r="G11" s="376" t="s">
        <v>947</v>
      </c>
      <c r="H11" s="376"/>
      <c r="I11" s="376"/>
      <c r="J11" s="233"/>
      <c r="K11" s="233"/>
      <c r="L11" s="233"/>
      <c r="M11" s="233"/>
      <c r="N11" s="233"/>
      <c r="O11" s="233"/>
      <c r="P11" s="233"/>
      <c r="Q11" s="233"/>
      <c r="R11" s="233"/>
      <c r="S11" s="233"/>
      <c r="T11" s="233"/>
      <c r="U11" s="233"/>
      <c r="V11" s="233"/>
      <c r="W11" s="233"/>
      <c r="X11" s="233"/>
      <c r="Y11" s="233"/>
      <c r="Z11" s="233"/>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0">
        <v>0</v>
      </c>
      <c r="D13" s="133">
        <v>0.3</v>
      </c>
      <c r="E13" s="133">
        <v>0</v>
      </c>
      <c r="F13" s="125"/>
      <c r="G13" s="160">
        <v>0</v>
      </c>
      <c r="H13" s="133">
        <v>0.2</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0"/>
      <c r="D14" s="162"/>
      <c r="E14" s="162"/>
      <c r="F14" s="125"/>
      <c r="G14" s="160"/>
      <c r="H14" s="162"/>
      <c r="I14" s="162"/>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0"/>
      <c r="D15" s="133"/>
      <c r="E15" s="133"/>
      <c r="F15" s="125"/>
      <c r="G15" s="160"/>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0"/>
      <c r="D16" s="162"/>
      <c r="E16" s="162"/>
      <c r="F16" s="125"/>
      <c r="G16" s="160"/>
      <c r="H16" s="162"/>
      <c r="I16" s="162"/>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0"/>
      <c r="D17" s="133"/>
      <c r="E17" s="133"/>
      <c r="F17" s="125"/>
      <c r="G17" s="160"/>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0"/>
      <c r="D18" s="162"/>
      <c r="E18" s="162"/>
      <c r="F18" s="125"/>
      <c r="G18" s="160"/>
      <c r="H18" s="162"/>
      <c r="I18" s="162"/>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0"/>
      <c r="D19" s="133"/>
      <c r="E19" s="133"/>
      <c r="F19" s="125"/>
      <c r="G19" s="160"/>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0"/>
      <c r="D20" s="162"/>
      <c r="E20" s="162"/>
      <c r="F20" s="125"/>
      <c r="G20" s="160"/>
      <c r="H20" s="162"/>
      <c r="I20" s="162"/>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0"/>
      <c r="D21" s="133"/>
      <c r="E21" s="133"/>
      <c r="F21" s="125"/>
      <c r="G21" s="160"/>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0"/>
      <c r="D22" s="162"/>
      <c r="E22" s="162"/>
      <c r="F22" s="125"/>
      <c r="G22" s="160"/>
      <c r="H22" s="162"/>
      <c r="I22" s="162"/>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0"/>
      <c r="D23" s="133"/>
      <c r="E23" s="133"/>
      <c r="F23" s="125"/>
      <c r="G23" s="160"/>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0"/>
      <c r="D24" s="162"/>
      <c r="E24" s="162"/>
      <c r="F24" s="125"/>
      <c r="G24" s="160"/>
      <c r="H24" s="162"/>
      <c r="I24" s="162"/>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0"/>
      <c r="D25" s="133"/>
      <c r="E25" s="133"/>
      <c r="F25" s="125"/>
      <c r="G25" s="160"/>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0"/>
      <c r="D26" s="162"/>
      <c r="E26" s="162"/>
      <c r="F26" s="125"/>
      <c r="G26" s="160"/>
      <c r="H26" s="162"/>
      <c r="I26" s="162"/>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0"/>
      <c r="D27" s="133"/>
      <c r="E27" s="133"/>
      <c r="F27" s="125"/>
      <c r="G27" s="160"/>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0"/>
      <c r="D28" s="162"/>
      <c r="E28" s="162"/>
      <c r="F28" s="125"/>
      <c r="G28" s="160"/>
      <c r="H28" s="162"/>
      <c r="I28" s="162"/>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0"/>
      <c r="D29" s="133"/>
      <c r="E29" s="133"/>
      <c r="F29" s="125"/>
      <c r="G29" s="160"/>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0"/>
      <c r="D30" s="162"/>
      <c r="E30" s="162"/>
      <c r="F30" s="125"/>
      <c r="G30" s="160"/>
      <c r="H30" s="162"/>
      <c r="I30" s="162"/>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0"/>
      <c r="D31" s="133"/>
      <c r="E31" s="133"/>
      <c r="F31" s="125"/>
      <c r="G31" s="160"/>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0"/>
      <c r="D32" s="162"/>
      <c r="E32" s="162"/>
      <c r="F32" s="125"/>
      <c r="G32" s="160"/>
      <c r="H32" s="162"/>
      <c r="I32" s="162"/>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0"/>
      <c r="D33" s="133"/>
      <c r="E33" s="133"/>
      <c r="F33" s="125"/>
      <c r="G33" s="160"/>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0"/>
      <c r="D34" s="162"/>
      <c r="E34" s="162"/>
      <c r="F34" s="125"/>
      <c r="G34" s="160"/>
      <c r="H34" s="162"/>
      <c r="I34" s="162"/>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0"/>
      <c r="D35" s="133"/>
      <c r="E35" s="133"/>
      <c r="F35" s="125"/>
      <c r="G35" s="160"/>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0"/>
      <c r="D36" s="162"/>
      <c r="E36" s="162"/>
      <c r="F36" s="125"/>
      <c r="G36" s="160"/>
      <c r="H36" s="162"/>
      <c r="I36" s="162"/>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0"/>
      <c r="D37" s="133"/>
      <c r="E37" s="133"/>
      <c r="F37" s="125"/>
      <c r="G37" s="160"/>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0"/>
    <col min="32" max="32" width="1.7109375" style="127" customWidth="1"/>
    <col min="33" max="34" width="11.42578125" style="150"/>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39" t="s">
        <v>651</v>
      </c>
      <c r="D2" s="244"/>
      <c r="E2" s="244"/>
      <c r="F2" s="240"/>
      <c r="G2" s="240"/>
      <c r="H2" s="244"/>
      <c r="I2" s="244"/>
      <c r="J2" s="244"/>
      <c r="K2" s="244"/>
      <c r="L2" s="244"/>
      <c r="M2" s="244"/>
      <c r="N2" s="244"/>
      <c r="O2" s="244"/>
      <c r="P2" s="244"/>
      <c r="Q2" s="244"/>
      <c r="R2" s="244"/>
      <c r="S2" s="244"/>
      <c r="T2" s="244"/>
      <c r="U2" s="244"/>
      <c r="V2" s="244"/>
      <c r="W2" s="244"/>
      <c r="X2" s="244"/>
      <c r="Y2" s="244"/>
      <c r="Z2" s="244"/>
      <c r="AA2" s="244"/>
      <c r="AB2" s="244"/>
      <c r="AC2" s="244"/>
      <c r="AD2" s="244"/>
      <c r="AE2" s="244"/>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82" t="s">
        <v>568</v>
      </c>
      <c r="D4" s="380"/>
      <c r="E4" s="381"/>
      <c r="F4" s="125"/>
      <c r="G4" s="382" t="s">
        <v>606</v>
      </c>
      <c r="H4" s="380"/>
      <c r="I4" s="381"/>
      <c r="J4" s="125"/>
      <c r="K4" s="382" t="s">
        <v>568</v>
      </c>
      <c r="L4" s="380"/>
      <c r="M4" s="380"/>
      <c r="N4" s="380"/>
      <c r="O4" s="381"/>
      <c r="P4" s="125"/>
      <c r="Q4" s="382" t="s">
        <v>568</v>
      </c>
      <c r="R4" s="383"/>
      <c r="S4" s="383"/>
      <c r="T4" s="383"/>
      <c r="U4" s="383"/>
      <c r="V4" s="383"/>
      <c r="W4" s="384"/>
      <c r="X4" s="125"/>
      <c r="Y4" s="382" t="s">
        <v>568</v>
      </c>
      <c r="Z4" s="380"/>
      <c r="AA4" s="381"/>
      <c r="AB4" s="125"/>
      <c r="AC4" s="382" t="s">
        <v>568</v>
      </c>
      <c r="AD4" s="380"/>
      <c r="AE4" s="381"/>
      <c r="AF4" s="125"/>
    </row>
    <row r="5" spans="1:34" ht="16.5" thickBot="1" x14ac:dyDescent="0.25">
      <c r="A5" s="135" t="s">
        <v>445</v>
      </c>
      <c r="B5" s="125"/>
      <c r="C5" s="379" t="s">
        <v>519</v>
      </c>
      <c r="D5" s="380"/>
      <c r="E5" s="381"/>
      <c r="F5" s="125"/>
      <c r="G5" s="382" t="s">
        <v>603</v>
      </c>
      <c r="H5" s="380"/>
      <c r="I5" s="381"/>
      <c r="J5" s="125"/>
      <c r="K5" s="382" t="s">
        <v>504</v>
      </c>
      <c r="L5" s="380"/>
      <c r="M5" s="380"/>
      <c r="N5" s="380"/>
      <c r="O5" s="381"/>
      <c r="P5" s="125"/>
      <c r="Q5" s="382" t="s">
        <v>505</v>
      </c>
      <c r="R5" s="383"/>
      <c r="S5" s="383"/>
      <c r="T5" s="383"/>
      <c r="U5" s="383"/>
      <c r="V5" s="383"/>
      <c r="W5" s="384"/>
      <c r="X5" s="125"/>
      <c r="Y5" s="382" t="s">
        <v>516</v>
      </c>
      <c r="Z5" s="380"/>
      <c r="AA5" s="381"/>
      <c r="AB5" s="125"/>
      <c r="AC5" s="379" t="s">
        <v>515</v>
      </c>
      <c r="AD5" s="380"/>
      <c r="AE5" s="381"/>
      <c r="AF5" s="125"/>
    </row>
    <row r="6" spans="1:34" ht="16.5" thickBot="1" x14ac:dyDescent="0.25">
      <c r="A6" s="125"/>
      <c r="B6" s="125"/>
      <c r="C6" s="379" t="s">
        <v>460</v>
      </c>
      <c r="D6" s="380"/>
      <c r="E6" s="381"/>
      <c r="F6" s="125"/>
      <c r="G6" s="382" t="s">
        <v>591</v>
      </c>
      <c r="H6" s="380"/>
      <c r="I6" s="381"/>
      <c r="J6" s="125"/>
      <c r="K6" s="125"/>
      <c r="L6" s="245">
        <v>1</v>
      </c>
      <c r="M6" s="246">
        <v>2</v>
      </c>
      <c r="N6" s="246">
        <v>3</v>
      </c>
      <c r="O6" s="246">
        <v>4</v>
      </c>
      <c r="P6" s="177" t="s">
        <v>503</v>
      </c>
      <c r="Q6" s="125"/>
      <c r="R6" s="382" t="s">
        <v>543</v>
      </c>
      <c r="S6" s="381"/>
      <c r="T6" s="382" t="s">
        <v>544</v>
      </c>
      <c r="U6" s="381"/>
      <c r="V6" s="125"/>
      <c r="W6" s="243" t="s">
        <v>638</v>
      </c>
      <c r="X6" s="125"/>
      <c r="Y6" s="382" t="s">
        <v>537</v>
      </c>
      <c r="Z6" s="380"/>
      <c r="AA6" s="381"/>
      <c r="AB6" s="125"/>
      <c r="AC6" s="379" t="s">
        <v>785</v>
      </c>
      <c r="AD6" s="380"/>
      <c r="AE6" s="381"/>
      <c r="AF6" s="125"/>
    </row>
    <row r="7" spans="1:34" ht="16.5" thickBot="1" x14ac:dyDescent="0.25">
      <c r="A7" s="125"/>
      <c r="B7" s="125"/>
      <c r="C7" s="125"/>
      <c r="D7" s="125"/>
      <c r="E7" s="125"/>
      <c r="F7" s="125"/>
      <c r="G7" s="157" t="s">
        <v>64</v>
      </c>
      <c r="H7" s="145" t="s">
        <v>426</v>
      </c>
      <c r="I7" s="145" t="s">
        <v>427</v>
      </c>
      <c r="J7" s="125"/>
      <c r="K7" s="372" t="s">
        <v>846</v>
      </c>
      <c r="L7" s="373"/>
      <c r="M7" s="373"/>
      <c r="N7" s="373"/>
      <c r="O7" s="373"/>
      <c r="P7" s="177" t="s">
        <v>440</v>
      </c>
      <c r="Q7" s="405" t="s">
        <v>847</v>
      </c>
      <c r="R7" s="406"/>
      <c r="S7" s="406"/>
      <c r="T7" s="406"/>
      <c r="U7" s="406"/>
      <c r="V7" s="406"/>
      <c r="W7" s="406"/>
      <c r="X7" s="125"/>
      <c r="Y7" s="372" t="s">
        <v>849</v>
      </c>
      <c r="Z7" s="373"/>
      <c r="AA7" s="373"/>
      <c r="AB7" s="125"/>
      <c r="AC7" s="372" t="s">
        <v>850</v>
      </c>
      <c r="AD7" s="373"/>
      <c r="AE7" s="373"/>
      <c r="AF7" s="125"/>
    </row>
    <row r="8" spans="1:34" ht="16.5" thickBot="1" x14ac:dyDescent="0.25">
      <c r="A8" s="145" t="s">
        <v>644</v>
      </c>
      <c r="B8" s="125"/>
      <c r="C8" s="157" t="s">
        <v>635</v>
      </c>
      <c r="D8" s="145" t="s">
        <v>456</v>
      </c>
      <c r="E8" s="145" t="s">
        <v>427</v>
      </c>
      <c r="F8" s="125"/>
      <c r="G8" s="157" t="s">
        <v>635</v>
      </c>
      <c r="H8" s="181" t="s">
        <v>645</v>
      </c>
      <c r="I8" s="185" t="s">
        <v>646</v>
      </c>
      <c r="J8" s="125"/>
      <c r="K8" s="157" t="s">
        <v>635</v>
      </c>
      <c r="L8" s="145" t="s">
        <v>426</v>
      </c>
      <c r="M8" s="145" t="s">
        <v>426</v>
      </c>
      <c r="N8" s="145" t="s">
        <v>426</v>
      </c>
      <c r="O8" s="145" t="s">
        <v>426</v>
      </c>
      <c r="P8" s="178"/>
      <c r="Q8" s="145" t="s">
        <v>635</v>
      </c>
      <c r="R8" s="145" t="s">
        <v>426</v>
      </c>
      <c r="S8" s="145" t="s">
        <v>427</v>
      </c>
      <c r="T8" s="145" t="s">
        <v>426</v>
      </c>
      <c r="U8" s="145" t="s">
        <v>427</v>
      </c>
      <c r="V8" s="125"/>
      <c r="W8" s="125"/>
      <c r="X8" s="125"/>
      <c r="Y8" s="157" t="s">
        <v>635</v>
      </c>
      <c r="Z8" s="145" t="s">
        <v>426</v>
      </c>
      <c r="AA8" s="145" t="s">
        <v>427</v>
      </c>
      <c r="AB8" s="125"/>
      <c r="AC8" s="125"/>
      <c r="AD8" s="125"/>
      <c r="AE8" s="125"/>
      <c r="AF8" s="125"/>
    </row>
    <row r="9" spans="1:34" s="129" customFormat="1" ht="16.5" thickBot="1" x14ac:dyDescent="0.25">
      <c r="A9" s="214" t="s">
        <v>643</v>
      </c>
      <c r="B9" s="126"/>
      <c r="C9" s="126"/>
      <c r="D9" s="234">
        <v>1</v>
      </c>
      <c r="E9" s="234">
        <v>1</v>
      </c>
      <c r="F9" s="126"/>
      <c r="G9" s="126"/>
      <c r="H9" s="234">
        <v>1</v>
      </c>
      <c r="I9" s="234">
        <v>1</v>
      </c>
      <c r="J9" s="126"/>
      <c r="K9" s="126"/>
      <c r="L9" s="234">
        <v>1</v>
      </c>
      <c r="M9" s="234">
        <v>1</v>
      </c>
      <c r="N9" s="234">
        <v>1</v>
      </c>
      <c r="O9" s="234">
        <v>1</v>
      </c>
      <c r="P9" s="177"/>
      <c r="Q9" s="126"/>
      <c r="R9" s="234">
        <v>1</v>
      </c>
      <c r="S9" s="234">
        <v>1</v>
      </c>
      <c r="T9" s="234">
        <v>1</v>
      </c>
      <c r="U9" s="234">
        <v>1</v>
      </c>
      <c r="V9" s="399" t="s">
        <v>784</v>
      </c>
      <c r="W9" s="404"/>
      <c r="X9" s="126"/>
      <c r="Y9" s="126"/>
      <c r="Z9" s="234">
        <v>1</v>
      </c>
      <c r="AA9" s="234">
        <v>1</v>
      </c>
      <c r="AB9" s="126"/>
      <c r="AC9" s="125"/>
      <c r="AD9" s="125"/>
      <c r="AE9" s="125"/>
      <c r="AF9" s="126"/>
      <c r="AG9" s="151"/>
      <c r="AH9" s="151"/>
    </row>
    <row r="10" spans="1:34" s="226" customFormat="1" x14ac:dyDescent="0.2">
      <c r="A10" s="218" t="s">
        <v>641</v>
      </c>
      <c r="B10" s="219"/>
      <c r="C10" s="219"/>
      <c r="D10" s="220">
        <f>COUNT(D13:D37)</f>
        <v>2</v>
      </c>
      <c r="E10" s="220">
        <f>COUNT(E13:E37)</f>
        <v>2</v>
      </c>
      <c r="F10" s="219"/>
      <c r="G10" s="219"/>
      <c r="H10" s="220">
        <f>COUNT(H13:H37)</f>
        <v>1</v>
      </c>
      <c r="I10" s="220">
        <f>COUNT(I13:I37)</f>
        <v>1</v>
      </c>
      <c r="J10" s="219"/>
      <c r="K10" s="219"/>
      <c r="L10" s="220">
        <f>COUNT(L13:L37)</f>
        <v>1</v>
      </c>
      <c r="M10" s="220">
        <f>COUNT(M13:M37)</f>
        <v>1</v>
      </c>
      <c r="N10" s="220">
        <f>COUNT(N13:N37)</f>
        <v>1</v>
      </c>
      <c r="O10" s="220">
        <f>COUNT(O13:O37)</f>
        <v>1</v>
      </c>
      <c r="P10" s="227"/>
      <c r="Q10" s="219"/>
      <c r="R10" s="220">
        <f>COUNT(R13:R37)</f>
        <v>1</v>
      </c>
      <c r="S10" s="220">
        <f>COUNT(S13:S37)</f>
        <v>1</v>
      </c>
      <c r="T10" s="220">
        <f>COUNT(T13:T37)</f>
        <v>1</v>
      </c>
      <c r="U10" s="220">
        <f>COUNT(U13:U37)</f>
        <v>1</v>
      </c>
      <c r="V10" s="220"/>
      <c r="W10" s="219"/>
      <c r="X10" s="219"/>
      <c r="Y10" s="219"/>
      <c r="Z10" s="220">
        <f>COUNT(Z13:Z37)</f>
        <v>1</v>
      </c>
      <c r="AA10" s="220">
        <f>COUNT(AA13:AA37)</f>
        <v>1</v>
      </c>
      <c r="AB10" s="219"/>
      <c r="AC10" s="125"/>
      <c r="AD10" s="125"/>
      <c r="AE10" s="125"/>
      <c r="AF10" s="219"/>
      <c r="AG10" s="225"/>
      <c r="AH10" s="225"/>
    </row>
    <row r="11" spans="1:34" s="232" customFormat="1" x14ac:dyDescent="0.2">
      <c r="A11" s="221" t="s">
        <v>642</v>
      </c>
      <c r="B11" s="233"/>
      <c r="C11" s="376" t="s">
        <v>948</v>
      </c>
      <c r="D11" s="376"/>
      <c r="E11" s="376"/>
      <c r="F11" s="233"/>
      <c r="G11" s="376" t="s">
        <v>949</v>
      </c>
      <c r="H11" s="376"/>
      <c r="I11" s="376"/>
      <c r="J11" s="233"/>
      <c r="K11" s="376" t="s">
        <v>950</v>
      </c>
      <c r="L11" s="376"/>
      <c r="M11" s="376"/>
      <c r="N11" s="376"/>
      <c r="O11" s="376"/>
      <c r="P11" s="227"/>
      <c r="Q11" s="376" t="s">
        <v>951</v>
      </c>
      <c r="R11" s="376"/>
      <c r="S11" s="376"/>
      <c r="T11" s="376"/>
      <c r="U11" s="376"/>
      <c r="V11" s="229"/>
      <c r="W11" s="229"/>
      <c r="X11" s="233"/>
      <c r="Y11" s="376" t="s">
        <v>952</v>
      </c>
      <c r="Z11" s="376"/>
      <c r="AA11" s="376"/>
      <c r="AB11" s="233"/>
      <c r="AC11" s="125"/>
      <c r="AD11" s="125"/>
      <c r="AE11" s="125"/>
      <c r="AF11" s="233"/>
      <c r="AG11" s="231"/>
      <c r="AH11" s="231"/>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8"/>
      <c r="Q12" s="131" t="s">
        <v>438</v>
      </c>
      <c r="R12" s="130" t="s">
        <v>0</v>
      </c>
      <c r="S12" s="130" t="s">
        <v>0</v>
      </c>
      <c r="T12" s="130" t="s">
        <v>0</v>
      </c>
      <c r="U12" s="130" t="s">
        <v>0</v>
      </c>
      <c r="V12" s="125"/>
      <c r="W12" s="125"/>
      <c r="X12" s="125"/>
      <c r="Y12" s="131" t="s">
        <v>438</v>
      </c>
      <c r="Z12" s="130" t="s">
        <v>3</v>
      </c>
      <c r="AA12" s="130" t="s">
        <v>3</v>
      </c>
      <c r="AB12" s="125"/>
      <c r="AC12" s="125"/>
      <c r="AD12" s="125"/>
      <c r="AE12" s="125"/>
      <c r="AF12" s="125"/>
    </row>
    <row r="13" spans="1:34" x14ac:dyDescent="0.2">
      <c r="A13" s="130">
        <v>1</v>
      </c>
      <c r="B13" s="125"/>
      <c r="C13" s="160">
        <v>0</v>
      </c>
      <c r="D13" s="133">
        <v>10</v>
      </c>
      <c r="E13" s="133">
        <v>0</v>
      </c>
      <c r="F13" s="125"/>
      <c r="G13" s="171">
        <v>0</v>
      </c>
      <c r="H13" s="182">
        <v>50</v>
      </c>
      <c r="I13" s="172">
        <v>0</v>
      </c>
      <c r="J13" s="125"/>
      <c r="K13" s="160">
        <v>0</v>
      </c>
      <c r="L13" s="133">
        <v>100</v>
      </c>
      <c r="M13" s="133">
        <v>0</v>
      </c>
      <c r="N13" s="133">
        <v>0</v>
      </c>
      <c r="O13" s="133">
        <v>0</v>
      </c>
      <c r="P13" s="179">
        <f t="shared" ref="P13:P36" si="0">SUM(L13:O13)</f>
        <v>100</v>
      </c>
      <c r="Q13" s="160">
        <v>0</v>
      </c>
      <c r="R13" s="133">
        <v>3</v>
      </c>
      <c r="S13" s="133">
        <v>0</v>
      </c>
      <c r="T13" s="133">
        <v>2</v>
      </c>
      <c r="U13" s="133">
        <v>0</v>
      </c>
      <c r="V13" s="125">
        <v>5</v>
      </c>
      <c r="W13" s="125"/>
      <c r="X13" s="125"/>
      <c r="Y13" s="160">
        <v>0</v>
      </c>
      <c r="Z13" s="133">
        <v>136</v>
      </c>
      <c r="AA13" s="133">
        <v>0</v>
      </c>
      <c r="AB13" s="125"/>
      <c r="AC13" s="125"/>
      <c r="AD13" s="125"/>
      <c r="AE13" s="125"/>
      <c r="AF13" s="125"/>
    </row>
    <row r="14" spans="1:34" x14ac:dyDescent="0.2">
      <c r="A14" s="130">
        <v>2</v>
      </c>
      <c r="B14" s="125"/>
      <c r="C14" s="160">
        <v>50</v>
      </c>
      <c r="D14" s="162">
        <v>50</v>
      </c>
      <c r="E14" s="162">
        <v>0</v>
      </c>
      <c r="F14" s="125"/>
      <c r="G14" s="171"/>
      <c r="H14" s="183"/>
      <c r="I14" s="184"/>
      <c r="J14" s="125"/>
      <c r="K14" s="160"/>
      <c r="L14" s="162"/>
      <c r="M14" s="162"/>
      <c r="N14" s="162"/>
      <c r="O14" s="162"/>
      <c r="P14" s="179">
        <f t="shared" si="0"/>
        <v>0</v>
      </c>
      <c r="Q14" s="160"/>
      <c r="R14" s="162"/>
      <c r="S14" s="162"/>
      <c r="T14" s="162"/>
      <c r="U14" s="162"/>
      <c r="V14" s="125"/>
      <c r="W14" s="125"/>
      <c r="X14" s="125"/>
      <c r="Y14" s="160"/>
      <c r="Z14" s="162"/>
      <c r="AA14" s="162"/>
      <c r="AB14" s="125"/>
      <c r="AC14" s="125"/>
      <c r="AD14" s="125"/>
      <c r="AE14" s="125"/>
      <c r="AF14" s="125"/>
    </row>
    <row r="15" spans="1:34" x14ac:dyDescent="0.2">
      <c r="A15" s="130">
        <v>3</v>
      </c>
      <c r="B15" s="125"/>
      <c r="C15" s="160"/>
      <c r="D15" s="133"/>
      <c r="E15" s="133"/>
      <c r="F15" s="125"/>
      <c r="G15" s="171"/>
      <c r="H15" s="182"/>
      <c r="I15" s="172"/>
      <c r="J15" s="125"/>
      <c r="K15" s="160"/>
      <c r="L15" s="133"/>
      <c r="M15" s="133"/>
      <c r="N15" s="133"/>
      <c r="O15" s="133"/>
      <c r="P15" s="179">
        <f t="shared" si="0"/>
        <v>0</v>
      </c>
      <c r="Q15" s="160"/>
      <c r="R15" s="133"/>
      <c r="S15" s="133"/>
      <c r="T15" s="133"/>
      <c r="U15" s="133"/>
      <c r="V15" s="125"/>
      <c r="W15" s="125"/>
      <c r="X15" s="125"/>
      <c r="Y15" s="160"/>
      <c r="Z15" s="133"/>
      <c r="AA15" s="133"/>
      <c r="AB15" s="125"/>
      <c r="AC15" s="125"/>
      <c r="AD15" s="125"/>
      <c r="AE15" s="125"/>
      <c r="AF15" s="125"/>
    </row>
    <row r="16" spans="1:34" x14ac:dyDescent="0.2">
      <c r="A16" s="130">
        <v>4</v>
      </c>
      <c r="B16" s="125"/>
      <c r="C16" s="160"/>
      <c r="D16" s="162"/>
      <c r="E16" s="162"/>
      <c r="F16" s="125"/>
      <c r="G16" s="160"/>
      <c r="H16" s="161"/>
      <c r="I16" s="162"/>
      <c r="J16" s="125"/>
      <c r="K16" s="160"/>
      <c r="L16" s="162"/>
      <c r="M16" s="162"/>
      <c r="N16" s="162"/>
      <c r="O16" s="162"/>
      <c r="P16" s="179">
        <f t="shared" si="0"/>
        <v>0</v>
      </c>
      <c r="Q16" s="160"/>
      <c r="R16" s="162"/>
      <c r="S16" s="162"/>
      <c r="T16" s="162"/>
      <c r="U16" s="162"/>
      <c r="V16" s="125"/>
      <c r="W16" s="125"/>
      <c r="X16" s="125"/>
      <c r="Y16" s="160"/>
      <c r="Z16" s="162"/>
      <c r="AA16" s="162"/>
      <c r="AB16" s="125"/>
      <c r="AC16" s="125"/>
      <c r="AD16" s="125"/>
      <c r="AE16" s="125"/>
      <c r="AF16" s="125"/>
    </row>
    <row r="17" spans="1:32" x14ac:dyDescent="0.2">
      <c r="A17" s="130">
        <v>5</v>
      </c>
      <c r="B17" s="125"/>
      <c r="C17" s="160"/>
      <c r="D17" s="133"/>
      <c r="E17" s="133"/>
      <c r="F17" s="125"/>
      <c r="G17" s="160"/>
      <c r="H17" s="146"/>
      <c r="I17" s="133"/>
      <c r="J17" s="125"/>
      <c r="K17" s="160"/>
      <c r="L17" s="133"/>
      <c r="M17" s="133"/>
      <c r="N17" s="133"/>
      <c r="O17" s="133"/>
      <c r="P17" s="179">
        <f t="shared" si="0"/>
        <v>0</v>
      </c>
      <c r="Q17" s="160"/>
      <c r="R17" s="133"/>
      <c r="S17" s="133"/>
      <c r="T17" s="133"/>
      <c r="U17" s="133"/>
      <c r="V17" s="125"/>
      <c r="W17" s="125"/>
      <c r="X17" s="125"/>
      <c r="Y17" s="160"/>
      <c r="Z17" s="133"/>
      <c r="AA17" s="133"/>
      <c r="AB17" s="125"/>
      <c r="AC17" s="125"/>
      <c r="AD17" s="125"/>
      <c r="AE17" s="125"/>
      <c r="AF17" s="125"/>
    </row>
    <row r="18" spans="1:32" x14ac:dyDescent="0.2">
      <c r="A18" s="130">
        <v>6</v>
      </c>
      <c r="B18" s="125"/>
      <c r="C18" s="160"/>
      <c r="D18" s="162"/>
      <c r="E18" s="162"/>
      <c r="F18" s="125"/>
      <c r="G18" s="160"/>
      <c r="H18" s="161"/>
      <c r="I18" s="162"/>
      <c r="J18" s="125"/>
      <c r="K18" s="160"/>
      <c r="L18" s="162"/>
      <c r="M18" s="162"/>
      <c r="N18" s="162"/>
      <c r="O18" s="162"/>
      <c r="P18" s="179">
        <f t="shared" si="0"/>
        <v>0</v>
      </c>
      <c r="Q18" s="160"/>
      <c r="R18" s="162"/>
      <c r="S18" s="162"/>
      <c r="T18" s="162"/>
      <c r="U18" s="162"/>
      <c r="V18" s="125"/>
      <c r="W18" s="125"/>
      <c r="X18" s="125"/>
      <c r="Y18" s="160"/>
      <c r="Z18" s="162"/>
      <c r="AA18" s="162"/>
      <c r="AB18" s="125"/>
      <c r="AC18" s="125"/>
      <c r="AD18" s="125"/>
      <c r="AE18" s="125"/>
      <c r="AF18" s="125"/>
    </row>
    <row r="19" spans="1:32" x14ac:dyDescent="0.2">
      <c r="A19" s="130">
        <v>7</v>
      </c>
      <c r="B19" s="125"/>
      <c r="C19" s="160"/>
      <c r="D19" s="133"/>
      <c r="E19" s="133"/>
      <c r="F19" s="125"/>
      <c r="G19" s="160"/>
      <c r="H19" s="146"/>
      <c r="I19" s="133"/>
      <c r="J19" s="125"/>
      <c r="K19" s="160"/>
      <c r="L19" s="133"/>
      <c r="M19" s="133"/>
      <c r="N19" s="133"/>
      <c r="O19" s="133"/>
      <c r="P19" s="179">
        <f t="shared" si="0"/>
        <v>0</v>
      </c>
      <c r="Q19" s="160"/>
      <c r="R19" s="133"/>
      <c r="S19" s="133"/>
      <c r="T19" s="133"/>
      <c r="U19" s="133"/>
      <c r="V19" s="125"/>
      <c r="W19" s="125"/>
      <c r="X19" s="125"/>
      <c r="Y19" s="160"/>
      <c r="Z19" s="133"/>
      <c r="AA19" s="133"/>
      <c r="AB19" s="125"/>
      <c r="AC19" s="125"/>
      <c r="AD19" s="125"/>
      <c r="AE19" s="125"/>
      <c r="AF19" s="125"/>
    </row>
    <row r="20" spans="1:32" x14ac:dyDescent="0.2">
      <c r="A20" s="130">
        <v>8</v>
      </c>
      <c r="B20" s="125"/>
      <c r="C20" s="160"/>
      <c r="D20" s="162"/>
      <c r="E20" s="162"/>
      <c r="F20" s="125"/>
      <c r="G20" s="160"/>
      <c r="H20" s="161"/>
      <c r="I20" s="162"/>
      <c r="J20" s="125"/>
      <c r="K20" s="160"/>
      <c r="L20" s="162"/>
      <c r="M20" s="162"/>
      <c r="N20" s="162"/>
      <c r="O20" s="162"/>
      <c r="P20" s="179">
        <f t="shared" si="0"/>
        <v>0</v>
      </c>
      <c r="Q20" s="160"/>
      <c r="R20" s="162"/>
      <c r="S20" s="162"/>
      <c r="T20" s="162"/>
      <c r="U20" s="162"/>
      <c r="V20" s="125"/>
      <c r="W20" s="125"/>
      <c r="X20" s="125"/>
      <c r="Y20" s="160"/>
      <c r="Z20" s="162"/>
      <c r="AA20" s="162"/>
      <c r="AB20" s="125"/>
      <c r="AC20" s="125"/>
      <c r="AD20" s="125"/>
      <c r="AE20" s="125"/>
      <c r="AF20" s="125"/>
    </row>
    <row r="21" spans="1:32" x14ac:dyDescent="0.2">
      <c r="A21" s="130">
        <v>9</v>
      </c>
      <c r="B21" s="125"/>
      <c r="C21" s="160"/>
      <c r="D21" s="133"/>
      <c r="E21" s="133"/>
      <c r="F21" s="125"/>
      <c r="G21" s="160"/>
      <c r="H21" s="146"/>
      <c r="I21" s="133"/>
      <c r="J21" s="125"/>
      <c r="K21" s="160"/>
      <c r="L21" s="133"/>
      <c r="M21" s="133"/>
      <c r="N21" s="133"/>
      <c r="O21" s="133"/>
      <c r="P21" s="179">
        <f t="shared" si="0"/>
        <v>0</v>
      </c>
      <c r="Q21" s="160"/>
      <c r="R21" s="133"/>
      <c r="S21" s="133"/>
      <c r="T21" s="133"/>
      <c r="U21" s="133"/>
      <c r="V21" s="125"/>
      <c r="W21" s="125"/>
      <c r="X21" s="125"/>
      <c r="Y21" s="160"/>
      <c r="Z21" s="133"/>
      <c r="AA21" s="133"/>
      <c r="AB21" s="125"/>
      <c r="AC21" s="125"/>
      <c r="AD21" s="125"/>
      <c r="AE21" s="125"/>
      <c r="AF21" s="125"/>
    </row>
    <row r="22" spans="1:32" x14ac:dyDescent="0.2">
      <c r="A22" s="130">
        <v>10</v>
      </c>
      <c r="B22" s="125"/>
      <c r="C22" s="160"/>
      <c r="D22" s="162"/>
      <c r="E22" s="162"/>
      <c r="F22" s="125"/>
      <c r="G22" s="160"/>
      <c r="H22" s="161"/>
      <c r="I22" s="162"/>
      <c r="J22" s="125"/>
      <c r="K22" s="160"/>
      <c r="L22" s="162"/>
      <c r="M22" s="162"/>
      <c r="N22" s="162"/>
      <c r="O22" s="162"/>
      <c r="P22" s="179">
        <f t="shared" si="0"/>
        <v>0</v>
      </c>
      <c r="Q22" s="160"/>
      <c r="R22" s="162"/>
      <c r="S22" s="162"/>
      <c r="T22" s="162"/>
      <c r="U22" s="162"/>
      <c r="V22" s="125"/>
      <c r="W22" s="125"/>
      <c r="X22" s="125"/>
      <c r="Y22" s="160"/>
      <c r="Z22" s="162"/>
      <c r="AA22" s="162"/>
      <c r="AB22" s="125"/>
      <c r="AC22" s="125"/>
      <c r="AD22" s="125"/>
      <c r="AE22" s="125"/>
      <c r="AF22" s="125"/>
    </row>
    <row r="23" spans="1:32" x14ac:dyDescent="0.2">
      <c r="A23" s="130">
        <v>11</v>
      </c>
      <c r="B23" s="125"/>
      <c r="C23" s="160"/>
      <c r="D23" s="133"/>
      <c r="E23" s="133"/>
      <c r="F23" s="125"/>
      <c r="G23" s="160"/>
      <c r="H23" s="146"/>
      <c r="I23" s="133"/>
      <c r="J23" s="125"/>
      <c r="K23" s="160"/>
      <c r="L23" s="133"/>
      <c r="M23" s="133"/>
      <c r="N23" s="133"/>
      <c r="O23" s="133"/>
      <c r="P23" s="179">
        <f t="shared" si="0"/>
        <v>0</v>
      </c>
      <c r="Q23" s="160"/>
      <c r="R23" s="133"/>
      <c r="S23" s="133"/>
      <c r="T23" s="133"/>
      <c r="U23" s="133"/>
      <c r="V23" s="125"/>
      <c r="W23" s="125"/>
      <c r="X23" s="125"/>
      <c r="Y23" s="160"/>
      <c r="Z23" s="133"/>
      <c r="AA23" s="133"/>
      <c r="AB23" s="125"/>
      <c r="AC23" s="125"/>
      <c r="AD23" s="125"/>
      <c r="AE23" s="125"/>
      <c r="AF23" s="125"/>
    </row>
    <row r="24" spans="1:32" x14ac:dyDescent="0.2">
      <c r="A24" s="130">
        <v>12</v>
      </c>
      <c r="B24" s="125"/>
      <c r="C24" s="160"/>
      <c r="D24" s="162"/>
      <c r="E24" s="162"/>
      <c r="F24" s="125"/>
      <c r="G24" s="160"/>
      <c r="H24" s="161"/>
      <c r="I24" s="162"/>
      <c r="J24" s="125"/>
      <c r="K24" s="160"/>
      <c r="L24" s="162"/>
      <c r="M24" s="162"/>
      <c r="N24" s="162"/>
      <c r="O24" s="162"/>
      <c r="P24" s="179">
        <f t="shared" si="0"/>
        <v>0</v>
      </c>
      <c r="Q24" s="160"/>
      <c r="R24" s="162"/>
      <c r="S24" s="162"/>
      <c r="T24" s="162"/>
      <c r="U24" s="162"/>
      <c r="V24" s="125"/>
      <c r="W24" s="125"/>
      <c r="X24" s="125"/>
      <c r="Y24" s="160"/>
      <c r="Z24" s="162"/>
      <c r="AA24" s="162"/>
      <c r="AB24" s="125"/>
      <c r="AC24" s="125"/>
      <c r="AD24" s="125"/>
      <c r="AE24" s="125"/>
      <c r="AF24" s="125"/>
    </row>
    <row r="25" spans="1:32" x14ac:dyDescent="0.2">
      <c r="A25" s="130">
        <v>13</v>
      </c>
      <c r="B25" s="125"/>
      <c r="C25" s="160"/>
      <c r="D25" s="133"/>
      <c r="E25" s="133"/>
      <c r="F25" s="125"/>
      <c r="G25" s="160"/>
      <c r="H25" s="146"/>
      <c r="I25" s="133"/>
      <c r="J25" s="125"/>
      <c r="K25" s="160"/>
      <c r="L25" s="133"/>
      <c r="M25" s="133"/>
      <c r="N25" s="133"/>
      <c r="O25" s="133"/>
      <c r="P25" s="179">
        <f t="shared" si="0"/>
        <v>0</v>
      </c>
      <c r="Q25" s="160"/>
      <c r="R25" s="133"/>
      <c r="S25" s="133"/>
      <c r="T25" s="133"/>
      <c r="U25" s="133"/>
      <c r="V25" s="125"/>
      <c r="W25" s="125"/>
      <c r="X25" s="125"/>
      <c r="Y25" s="160"/>
      <c r="Z25" s="133"/>
      <c r="AA25" s="133"/>
      <c r="AB25" s="125"/>
      <c r="AC25" s="125"/>
      <c r="AD25" s="125"/>
      <c r="AE25" s="125"/>
      <c r="AF25" s="125"/>
    </row>
    <row r="26" spans="1:32" x14ac:dyDescent="0.2">
      <c r="A26" s="130">
        <v>14</v>
      </c>
      <c r="B26" s="125"/>
      <c r="C26" s="160"/>
      <c r="D26" s="162"/>
      <c r="E26" s="162"/>
      <c r="F26" s="125"/>
      <c r="G26" s="160"/>
      <c r="H26" s="161"/>
      <c r="I26" s="162"/>
      <c r="J26" s="125"/>
      <c r="K26" s="160"/>
      <c r="L26" s="162"/>
      <c r="M26" s="162"/>
      <c r="N26" s="162"/>
      <c r="O26" s="162"/>
      <c r="P26" s="179">
        <f t="shared" si="0"/>
        <v>0</v>
      </c>
      <c r="Q26" s="160"/>
      <c r="R26" s="162"/>
      <c r="S26" s="162"/>
      <c r="T26" s="162"/>
      <c r="U26" s="162"/>
      <c r="V26" s="125"/>
      <c r="W26" s="125"/>
      <c r="X26" s="125"/>
      <c r="Y26" s="160"/>
      <c r="Z26" s="162"/>
      <c r="AA26" s="162"/>
      <c r="AB26" s="125"/>
      <c r="AC26" s="125"/>
      <c r="AD26" s="125"/>
      <c r="AE26" s="125"/>
      <c r="AF26" s="125"/>
    </row>
    <row r="27" spans="1:32" x14ac:dyDescent="0.2">
      <c r="A27" s="130">
        <v>15</v>
      </c>
      <c r="B27" s="125"/>
      <c r="C27" s="160"/>
      <c r="D27" s="133"/>
      <c r="E27" s="133"/>
      <c r="F27" s="125"/>
      <c r="G27" s="160"/>
      <c r="H27" s="146"/>
      <c r="I27" s="133"/>
      <c r="J27" s="125"/>
      <c r="K27" s="160"/>
      <c r="L27" s="133"/>
      <c r="M27" s="133"/>
      <c r="N27" s="133"/>
      <c r="O27" s="133"/>
      <c r="P27" s="179">
        <f t="shared" si="0"/>
        <v>0</v>
      </c>
      <c r="Q27" s="160"/>
      <c r="R27" s="133"/>
      <c r="S27" s="133"/>
      <c r="T27" s="133"/>
      <c r="U27" s="133"/>
      <c r="V27" s="125"/>
      <c r="W27" s="125"/>
      <c r="X27" s="125"/>
      <c r="Y27" s="160"/>
      <c r="Z27" s="133"/>
      <c r="AA27" s="133"/>
      <c r="AB27" s="125"/>
      <c r="AC27" s="125"/>
      <c r="AD27" s="125"/>
      <c r="AE27" s="125"/>
      <c r="AF27" s="125"/>
    </row>
    <row r="28" spans="1:32" x14ac:dyDescent="0.2">
      <c r="A28" s="130">
        <v>16</v>
      </c>
      <c r="B28" s="125"/>
      <c r="C28" s="160"/>
      <c r="D28" s="162"/>
      <c r="E28" s="162"/>
      <c r="F28" s="125"/>
      <c r="G28" s="160"/>
      <c r="H28" s="161"/>
      <c r="I28" s="162"/>
      <c r="J28" s="125"/>
      <c r="K28" s="160"/>
      <c r="L28" s="162"/>
      <c r="M28" s="162"/>
      <c r="N28" s="162"/>
      <c r="O28" s="162"/>
      <c r="P28" s="179">
        <f t="shared" si="0"/>
        <v>0</v>
      </c>
      <c r="Q28" s="160"/>
      <c r="R28" s="162"/>
      <c r="S28" s="162"/>
      <c r="T28" s="162"/>
      <c r="U28" s="162"/>
      <c r="V28" s="125"/>
      <c r="W28" s="125"/>
      <c r="X28" s="125"/>
      <c r="Y28" s="160"/>
      <c r="Z28" s="162"/>
      <c r="AA28" s="162"/>
      <c r="AB28" s="125"/>
      <c r="AC28" s="125"/>
      <c r="AD28" s="125"/>
      <c r="AE28" s="125"/>
      <c r="AF28" s="125"/>
    </row>
    <row r="29" spans="1:32" x14ac:dyDescent="0.2">
      <c r="A29" s="130">
        <v>17</v>
      </c>
      <c r="B29" s="125"/>
      <c r="C29" s="160"/>
      <c r="D29" s="133"/>
      <c r="E29" s="133"/>
      <c r="F29" s="125"/>
      <c r="G29" s="160"/>
      <c r="H29" s="146"/>
      <c r="I29" s="133"/>
      <c r="J29" s="125"/>
      <c r="K29" s="160"/>
      <c r="L29" s="133"/>
      <c r="M29" s="133"/>
      <c r="N29" s="133"/>
      <c r="O29" s="133"/>
      <c r="P29" s="179">
        <f t="shared" si="0"/>
        <v>0</v>
      </c>
      <c r="Q29" s="160"/>
      <c r="R29" s="133"/>
      <c r="S29" s="133"/>
      <c r="T29" s="133"/>
      <c r="U29" s="133"/>
      <c r="V29" s="125"/>
      <c r="W29" s="125"/>
      <c r="X29" s="125"/>
      <c r="Y29" s="160"/>
      <c r="Z29" s="133"/>
      <c r="AA29" s="133"/>
      <c r="AB29" s="125"/>
      <c r="AC29" s="125"/>
      <c r="AD29" s="125"/>
      <c r="AE29" s="125"/>
      <c r="AF29" s="125"/>
    </row>
    <row r="30" spans="1:32" x14ac:dyDescent="0.2">
      <c r="A30" s="130">
        <v>18</v>
      </c>
      <c r="B30" s="125"/>
      <c r="C30" s="160"/>
      <c r="D30" s="162"/>
      <c r="E30" s="162"/>
      <c r="F30" s="125"/>
      <c r="G30" s="160"/>
      <c r="H30" s="161"/>
      <c r="I30" s="162"/>
      <c r="J30" s="125"/>
      <c r="K30" s="160"/>
      <c r="L30" s="162"/>
      <c r="M30" s="162"/>
      <c r="N30" s="162"/>
      <c r="O30" s="162"/>
      <c r="P30" s="179">
        <f t="shared" si="0"/>
        <v>0</v>
      </c>
      <c r="Q30" s="160"/>
      <c r="R30" s="162"/>
      <c r="S30" s="162"/>
      <c r="T30" s="162"/>
      <c r="U30" s="162"/>
      <c r="V30" s="125"/>
      <c r="W30" s="125"/>
      <c r="X30" s="125"/>
      <c r="Y30" s="160"/>
      <c r="Z30" s="162"/>
      <c r="AA30" s="162"/>
      <c r="AB30" s="125"/>
      <c r="AC30" s="125"/>
      <c r="AD30" s="125"/>
      <c r="AE30" s="125"/>
      <c r="AF30" s="125"/>
    </row>
    <row r="31" spans="1:32" x14ac:dyDescent="0.2">
      <c r="A31" s="130">
        <v>19</v>
      </c>
      <c r="B31" s="125"/>
      <c r="C31" s="160"/>
      <c r="D31" s="133"/>
      <c r="E31" s="133"/>
      <c r="F31" s="125"/>
      <c r="G31" s="160"/>
      <c r="H31" s="146"/>
      <c r="I31" s="133"/>
      <c r="J31" s="125"/>
      <c r="K31" s="160"/>
      <c r="L31" s="133"/>
      <c r="M31" s="133"/>
      <c r="N31" s="133"/>
      <c r="O31" s="133"/>
      <c r="P31" s="179">
        <f t="shared" si="0"/>
        <v>0</v>
      </c>
      <c r="Q31" s="160"/>
      <c r="R31" s="133"/>
      <c r="S31" s="133"/>
      <c r="T31" s="133"/>
      <c r="U31" s="133"/>
      <c r="V31" s="125"/>
      <c r="W31" s="125"/>
      <c r="X31" s="125"/>
      <c r="Y31" s="160"/>
      <c r="Z31" s="133"/>
      <c r="AA31" s="133"/>
      <c r="AB31" s="125"/>
      <c r="AC31" s="125"/>
      <c r="AD31" s="125"/>
      <c r="AE31" s="125"/>
      <c r="AF31" s="125"/>
    </row>
    <row r="32" spans="1:32" x14ac:dyDescent="0.2">
      <c r="A32" s="130">
        <v>20</v>
      </c>
      <c r="B32" s="125"/>
      <c r="C32" s="160"/>
      <c r="D32" s="162"/>
      <c r="E32" s="162"/>
      <c r="F32" s="125"/>
      <c r="G32" s="160"/>
      <c r="H32" s="161"/>
      <c r="I32" s="162"/>
      <c r="J32" s="125"/>
      <c r="K32" s="160"/>
      <c r="L32" s="162"/>
      <c r="M32" s="162"/>
      <c r="N32" s="162"/>
      <c r="O32" s="162"/>
      <c r="P32" s="179">
        <f t="shared" si="0"/>
        <v>0</v>
      </c>
      <c r="Q32" s="160"/>
      <c r="R32" s="162"/>
      <c r="S32" s="162"/>
      <c r="T32" s="162"/>
      <c r="U32" s="162"/>
      <c r="V32" s="125"/>
      <c r="W32" s="125"/>
      <c r="X32" s="125"/>
      <c r="Y32" s="160"/>
      <c r="Z32" s="162"/>
      <c r="AA32" s="162"/>
      <c r="AB32" s="125"/>
      <c r="AC32" s="125"/>
      <c r="AD32" s="125"/>
      <c r="AE32" s="125"/>
      <c r="AF32" s="125"/>
    </row>
    <row r="33" spans="1:32" x14ac:dyDescent="0.2">
      <c r="A33" s="130">
        <v>21</v>
      </c>
      <c r="B33" s="125"/>
      <c r="C33" s="160"/>
      <c r="D33" s="133"/>
      <c r="E33" s="133"/>
      <c r="F33" s="125"/>
      <c r="G33" s="160"/>
      <c r="H33" s="146"/>
      <c r="I33" s="133"/>
      <c r="J33" s="125"/>
      <c r="K33" s="160"/>
      <c r="L33" s="133"/>
      <c r="M33" s="133"/>
      <c r="N33" s="133"/>
      <c r="O33" s="133"/>
      <c r="P33" s="179">
        <f t="shared" si="0"/>
        <v>0</v>
      </c>
      <c r="Q33" s="160"/>
      <c r="R33" s="133"/>
      <c r="S33" s="133"/>
      <c r="T33" s="133"/>
      <c r="U33" s="133"/>
      <c r="V33" s="125"/>
      <c r="W33" s="125"/>
      <c r="X33" s="125"/>
      <c r="Y33" s="160"/>
      <c r="Z33" s="133"/>
      <c r="AA33" s="133"/>
      <c r="AB33" s="125"/>
      <c r="AC33" s="125"/>
      <c r="AD33" s="125"/>
      <c r="AE33" s="125"/>
      <c r="AF33" s="125"/>
    </row>
    <row r="34" spans="1:32" x14ac:dyDescent="0.2">
      <c r="A34" s="130">
        <v>22</v>
      </c>
      <c r="B34" s="125"/>
      <c r="C34" s="160"/>
      <c r="D34" s="162"/>
      <c r="E34" s="162"/>
      <c r="F34" s="125"/>
      <c r="G34" s="160"/>
      <c r="H34" s="161"/>
      <c r="I34" s="162"/>
      <c r="J34" s="125"/>
      <c r="K34" s="160"/>
      <c r="L34" s="162"/>
      <c r="M34" s="162"/>
      <c r="N34" s="162"/>
      <c r="O34" s="162"/>
      <c r="P34" s="179">
        <f t="shared" si="0"/>
        <v>0</v>
      </c>
      <c r="Q34" s="160"/>
      <c r="R34" s="162"/>
      <c r="S34" s="162"/>
      <c r="T34" s="162"/>
      <c r="U34" s="162"/>
      <c r="V34" s="125"/>
      <c r="W34" s="125"/>
      <c r="X34" s="125"/>
      <c r="Y34" s="160"/>
      <c r="Z34" s="162"/>
      <c r="AA34" s="162"/>
      <c r="AB34" s="125"/>
      <c r="AC34" s="125"/>
      <c r="AD34" s="125"/>
      <c r="AE34" s="125"/>
      <c r="AF34" s="125"/>
    </row>
    <row r="35" spans="1:32" x14ac:dyDescent="0.2">
      <c r="A35" s="130">
        <v>23</v>
      </c>
      <c r="B35" s="125"/>
      <c r="C35" s="160"/>
      <c r="D35" s="133"/>
      <c r="E35" s="133"/>
      <c r="F35" s="125"/>
      <c r="G35" s="160"/>
      <c r="H35" s="146"/>
      <c r="I35" s="133"/>
      <c r="J35" s="125"/>
      <c r="K35" s="160"/>
      <c r="L35" s="133"/>
      <c r="M35" s="133"/>
      <c r="N35" s="133"/>
      <c r="O35" s="133"/>
      <c r="P35" s="179">
        <f t="shared" si="0"/>
        <v>0</v>
      </c>
      <c r="Q35" s="160"/>
      <c r="R35" s="133"/>
      <c r="S35" s="133"/>
      <c r="T35" s="133"/>
      <c r="U35" s="133"/>
      <c r="V35" s="125"/>
      <c r="W35" s="125"/>
      <c r="X35" s="125"/>
      <c r="Y35" s="160"/>
      <c r="Z35" s="133"/>
      <c r="AA35" s="133"/>
      <c r="AB35" s="125"/>
      <c r="AC35" s="125"/>
      <c r="AD35" s="125"/>
      <c r="AE35" s="125"/>
      <c r="AF35" s="125"/>
    </row>
    <row r="36" spans="1:32" x14ac:dyDescent="0.2">
      <c r="A36" s="130">
        <v>24</v>
      </c>
      <c r="B36" s="125"/>
      <c r="C36" s="160"/>
      <c r="D36" s="162"/>
      <c r="E36" s="162"/>
      <c r="F36" s="125"/>
      <c r="G36" s="160"/>
      <c r="H36" s="161"/>
      <c r="I36" s="162"/>
      <c r="J36" s="125"/>
      <c r="K36" s="160"/>
      <c r="L36" s="162"/>
      <c r="M36" s="162"/>
      <c r="N36" s="162"/>
      <c r="O36" s="162"/>
      <c r="P36" s="179">
        <f t="shared" si="0"/>
        <v>0</v>
      </c>
      <c r="Q36" s="160"/>
      <c r="R36" s="162"/>
      <c r="S36" s="162"/>
      <c r="T36" s="162"/>
      <c r="U36" s="162"/>
      <c r="V36" s="125"/>
      <c r="W36" s="125"/>
      <c r="X36" s="125"/>
      <c r="Y36" s="160"/>
      <c r="Z36" s="162"/>
      <c r="AA36" s="162"/>
      <c r="AB36" s="125"/>
      <c r="AC36" s="125"/>
      <c r="AD36" s="125"/>
      <c r="AE36" s="125"/>
      <c r="AF36" s="125"/>
    </row>
    <row r="37" spans="1:32" x14ac:dyDescent="0.2">
      <c r="A37" s="130">
        <v>25</v>
      </c>
      <c r="B37" s="125"/>
      <c r="C37" s="160"/>
      <c r="D37" s="133"/>
      <c r="E37" s="133"/>
      <c r="F37" s="125"/>
      <c r="G37" s="160"/>
      <c r="H37" s="146"/>
      <c r="I37" s="133"/>
      <c r="J37" s="125"/>
      <c r="K37" s="160"/>
      <c r="L37" s="133"/>
      <c r="M37" s="133"/>
      <c r="N37" s="133"/>
      <c r="O37" s="133"/>
      <c r="P37" s="179"/>
      <c r="Q37" s="160"/>
      <c r="R37" s="133"/>
      <c r="S37" s="133"/>
      <c r="T37" s="133"/>
      <c r="U37" s="133"/>
      <c r="V37" s="125"/>
      <c r="W37" s="125"/>
      <c r="X37" s="125"/>
      <c r="Y37" s="160"/>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6"/>
      <c r="Z38" s="186"/>
      <c r="AA38" s="186"/>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K4:O4"/>
    <mergeCell ref="Q4:W4"/>
    <mergeCell ref="Q5:W5"/>
    <mergeCell ref="V9:W9"/>
    <mergeCell ref="K7:O7"/>
    <mergeCell ref="Q7:W7"/>
    <mergeCell ref="Q11:U11"/>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11" customWidth="1"/>
    <col min="2" max="2" width="1.42578125" style="311" customWidth="1"/>
    <col min="3" max="9" width="21.42578125" style="311" customWidth="1"/>
    <col min="10" max="16384" width="11.42578125" style="311"/>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63" t="s">
        <v>1093</v>
      </c>
      <c r="B2" s="363"/>
      <c r="C2" s="363"/>
      <c r="D2" s="363"/>
      <c r="E2" s="363"/>
      <c r="F2" s="363"/>
      <c r="G2" s="363"/>
      <c r="H2" s="363"/>
      <c r="I2" s="363"/>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09" t="s">
        <v>1075</v>
      </c>
      <c r="B4" s="85"/>
      <c r="C4" s="309" t="s">
        <v>1076</v>
      </c>
      <c r="D4" s="309" t="s">
        <v>1077</v>
      </c>
      <c r="E4" s="309" t="s">
        <v>1078</v>
      </c>
      <c r="F4" s="309" t="s">
        <v>1079</v>
      </c>
      <c r="G4" s="309" t="s">
        <v>1080</v>
      </c>
      <c r="H4" s="309" t="s">
        <v>1081</v>
      </c>
      <c r="I4" s="309" t="s">
        <v>1082</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09" t="s">
        <v>1061</v>
      </c>
      <c r="B6" s="85"/>
      <c r="C6" s="310">
        <v>1</v>
      </c>
      <c r="D6" s="310">
        <v>100</v>
      </c>
      <c r="E6" s="310"/>
      <c r="F6" s="310"/>
      <c r="G6" s="310"/>
      <c r="H6" s="310"/>
      <c r="I6" s="310"/>
      <c r="J6" s="85"/>
      <c r="K6" s="85"/>
      <c r="L6" s="85"/>
      <c r="M6" s="85"/>
      <c r="N6" s="85"/>
      <c r="O6" s="85"/>
      <c r="P6" s="85"/>
      <c r="Q6" s="85"/>
      <c r="R6" s="85"/>
      <c r="S6" s="85"/>
      <c r="T6" s="85"/>
      <c r="U6" s="85"/>
      <c r="V6" s="85"/>
      <c r="W6" s="85"/>
      <c r="X6" s="85"/>
      <c r="Y6" s="85"/>
      <c r="Z6" s="85"/>
      <c r="AA6" s="85"/>
    </row>
    <row r="7" spans="1:27" x14ac:dyDescent="0.2">
      <c r="A7" s="312" t="s">
        <v>463</v>
      </c>
      <c r="B7" s="85"/>
      <c r="C7" s="310">
        <v>0</v>
      </c>
      <c r="D7" s="310"/>
      <c r="E7" s="310"/>
      <c r="F7" s="310"/>
      <c r="G7" s="310"/>
      <c r="H7" s="310"/>
      <c r="I7" s="310"/>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13" t="s">
        <v>1062</v>
      </c>
      <c r="B9" s="85"/>
      <c r="C9" s="314" t="s">
        <v>1063</v>
      </c>
      <c r="D9" s="314" t="s">
        <v>1064</v>
      </c>
      <c r="E9" s="314" t="s">
        <v>1065</v>
      </c>
      <c r="F9" s="314" t="s">
        <v>1066</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15" t="s">
        <v>1072</v>
      </c>
      <c r="B11" s="85"/>
      <c r="C11" s="314">
        <v>98</v>
      </c>
      <c r="D11" s="314">
        <v>0</v>
      </c>
      <c r="E11" s="314">
        <v>2</v>
      </c>
      <c r="F11" s="314">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44" t="s">
        <v>1087</v>
      </c>
      <c r="B12" s="85"/>
      <c r="C12" s="340">
        <f>C11</f>
        <v>98</v>
      </c>
      <c r="D12" s="340">
        <f>C12+D11</f>
        <v>98</v>
      </c>
      <c r="E12" s="340">
        <f>D12+E11</f>
        <v>100</v>
      </c>
      <c r="F12" s="340">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29" t="s">
        <v>1097</v>
      </c>
      <c r="B14" s="85"/>
      <c r="C14" s="316" t="s">
        <v>1067</v>
      </c>
      <c r="D14" s="317" t="s">
        <v>1023</v>
      </c>
      <c r="E14" s="317" t="s">
        <v>1025</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8" t="s">
        <v>1073</v>
      </c>
      <c r="B16" s="85"/>
      <c r="C16" s="317">
        <v>3</v>
      </c>
      <c r="D16" s="317">
        <v>1</v>
      </c>
      <c r="E16" s="317">
        <v>11</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44" t="s">
        <v>1098</v>
      </c>
      <c r="B17" s="85"/>
      <c r="C17" s="340">
        <f>C16</f>
        <v>3</v>
      </c>
      <c r="D17" s="340">
        <f>C17+D16</f>
        <v>4</v>
      </c>
      <c r="E17" s="340">
        <f>D17+E16</f>
        <v>15</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29" t="s">
        <v>1099</v>
      </c>
      <c r="B19" s="85"/>
      <c r="C19" s="316" t="s">
        <v>1067</v>
      </c>
      <c r="D19" s="317" t="s">
        <v>1024</v>
      </c>
      <c r="E19" s="317" t="s">
        <v>1096</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8" t="s">
        <v>1073</v>
      </c>
      <c r="B21" s="85"/>
      <c r="C21" s="317"/>
      <c r="D21" s="317"/>
      <c r="E21" s="317"/>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44" t="s">
        <v>1098</v>
      </c>
      <c r="B22" s="85"/>
      <c r="C22" s="340">
        <f>C21</f>
        <v>0</v>
      </c>
      <c r="D22" s="340">
        <f>C22+D21</f>
        <v>0</v>
      </c>
      <c r="E22" s="340">
        <f>D22+E21</f>
        <v>0</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13" t="s">
        <v>325</v>
      </c>
      <c r="B24" s="85"/>
      <c r="C24" s="314" t="s">
        <v>1068</v>
      </c>
      <c r="D24" s="314" t="s">
        <v>1069</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15" t="s">
        <v>1074</v>
      </c>
      <c r="B26" s="85"/>
      <c r="C26" s="314">
        <v>60</v>
      </c>
      <c r="D26" s="314">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44" t="s">
        <v>1087</v>
      </c>
      <c r="B27" s="85"/>
      <c r="C27" s="340">
        <f>C26</f>
        <v>60</v>
      </c>
      <c r="D27" s="340">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13" t="s">
        <v>64</v>
      </c>
      <c r="B29" s="85"/>
      <c r="C29" s="314" t="s">
        <v>1070</v>
      </c>
      <c r="D29" s="314" t="s">
        <v>1071</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15" t="s">
        <v>1072</v>
      </c>
      <c r="B31" s="85"/>
      <c r="C31" s="314">
        <v>20</v>
      </c>
      <c r="D31" s="314">
        <v>80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44" t="s">
        <v>1087</v>
      </c>
      <c r="B32" s="85"/>
      <c r="C32" s="340">
        <f>C31</f>
        <v>20</v>
      </c>
      <c r="D32" s="340">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M38" sqref="M38"/>
    </sheetView>
  </sheetViews>
  <sheetFormatPr baseColWidth="10" defaultRowHeight="15.75" x14ac:dyDescent="0.2"/>
  <cols>
    <col min="1" max="1" width="4" style="284" bestFit="1" customWidth="1"/>
    <col min="2" max="2" width="1.7109375" style="284" customWidth="1"/>
    <col min="3" max="3" width="15.85546875" style="284" bestFit="1" customWidth="1"/>
    <col min="4" max="4" width="1.7109375" style="284" customWidth="1"/>
    <col min="5" max="5" width="22.85546875" style="284" bestFit="1" customWidth="1"/>
    <col min="6" max="6" width="1.7109375" style="284" customWidth="1"/>
    <col min="7" max="7" width="17.5703125" style="284" bestFit="1" customWidth="1"/>
    <col min="8" max="8" width="1.7109375" style="284" customWidth="1"/>
    <col min="9" max="9" width="14.42578125" style="284" bestFit="1" customWidth="1"/>
    <col min="10" max="10" width="1.7109375" style="284" customWidth="1"/>
    <col min="11" max="11" width="22.7109375" style="284" bestFit="1" customWidth="1"/>
    <col min="12" max="12" width="1.7109375" style="284" customWidth="1"/>
    <col min="13" max="13" width="23.7109375" style="284" bestFit="1" customWidth="1"/>
    <col min="14" max="14" width="1.7109375" style="284" customWidth="1"/>
    <col min="15" max="15" width="28.140625" style="284" bestFit="1" customWidth="1"/>
    <col min="16" max="16" width="1.7109375" style="284" customWidth="1"/>
    <col min="17" max="17" width="25.85546875" style="284" bestFit="1" customWidth="1"/>
    <col min="18" max="18" width="1.7109375" style="284" customWidth="1"/>
    <col min="19" max="19" width="21.42578125" style="284" bestFit="1" customWidth="1"/>
    <col min="20" max="20" width="1.7109375" style="284" customWidth="1"/>
    <col min="21" max="21" width="20.28515625" style="284" bestFit="1" customWidth="1"/>
    <col min="22" max="22" width="1.7109375" style="284" customWidth="1"/>
    <col min="23" max="23" width="14.42578125" style="284" bestFit="1" customWidth="1"/>
    <col min="24" max="24" width="1.7109375" style="284" customWidth="1"/>
    <col min="25" max="25" width="25.42578125" style="284" bestFit="1" customWidth="1"/>
    <col min="26" max="26" width="1.7109375" style="284" customWidth="1"/>
    <col min="27" max="27" width="26.85546875" style="284" bestFit="1" customWidth="1"/>
    <col min="28" max="28" width="1.7109375" style="284" customWidth="1"/>
    <col min="29" max="29" width="11.7109375" style="284" customWidth="1"/>
    <col min="30" max="30" width="1.7109375" style="284" customWidth="1"/>
    <col min="31" max="31" width="11.7109375" style="284" customWidth="1"/>
    <col min="32" max="32" width="1.7109375" style="284" customWidth="1"/>
    <col min="33" max="16384" width="11.42578125" style="284"/>
  </cols>
  <sheetData>
    <row r="1" spans="1:33" x14ac:dyDescent="0.2">
      <c r="A1" s="108" t="s">
        <v>772</v>
      </c>
      <c r="B1" s="283"/>
      <c r="C1" s="283"/>
      <c r="D1" s="283"/>
      <c r="E1" s="283"/>
      <c r="F1" s="283"/>
      <c r="G1" s="283"/>
      <c r="H1" s="283"/>
      <c r="I1" s="283"/>
      <c r="J1" s="283"/>
      <c r="K1" s="283"/>
      <c r="L1" s="283"/>
      <c r="M1" s="283"/>
      <c r="N1" s="283"/>
      <c r="O1" s="283"/>
      <c r="P1" s="283"/>
      <c r="Q1" s="283"/>
      <c r="R1" s="283"/>
      <c r="S1" s="283"/>
      <c r="T1" s="283"/>
      <c r="U1" s="283"/>
      <c r="V1" s="283"/>
      <c r="W1" s="283"/>
      <c r="X1" s="283"/>
      <c r="Y1" s="283"/>
      <c r="Z1" s="283"/>
    </row>
    <row r="2" spans="1:33" x14ac:dyDescent="0.2">
      <c r="A2" s="283"/>
      <c r="B2" s="283"/>
      <c r="C2" s="364" t="s">
        <v>309</v>
      </c>
      <c r="D2" s="364"/>
      <c r="E2" s="364"/>
      <c r="F2" s="364"/>
      <c r="G2" s="364"/>
      <c r="H2" s="364"/>
      <c r="I2" s="364"/>
      <c r="J2" s="364"/>
      <c r="K2" s="364"/>
      <c r="L2" s="364"/>
      <c r="M2" s="364"/>
      <c r="N2" s="364"/>
      <c r="O2" s="364"/>
      <c r="P2" s="364"/>
      <c r="Q2" s="364"/>
      <c r="R2" s="283"/>
      <c r="S2" s="283"/>
      <c r="T2" s="283"/>
      <c r="U2" s="283"/>
      <c r="V2" s="283"/>
      <c r="W2" s="283"/>
      <c r="X2" s="283"/>
      <c r="Y2" s="283"/>
      <c r="Z2" s="283"/>
    </row>
    <row r="3" spans="1:33" ht="16.5" thickBot="1" x14ac:dyDescent="0.25">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row>
    <row r="4" spans="1:33" ht="16.5" thickBot="1" x14ac:dyDescent="0.25">
      <c r="A4" s="283"/>
      <c r="B4" s="283"/>
      <c r="C4" s="285" t="s">
        <v>1010</v>
      </c>
      <c r="D4" s="283"/>
      <c r="E4" s="285" t="s">
        <v>221</v>
      </c>
      <c r="F4" s="283"/>
      <c r="G4" s="285" t="s">
        <v>463</v>
      </c>
      <c r="H4" s="283"/>
      <c r="I4" s="365" t="s">
        <v>470</v>
      </c>
      <c r="J4" s="366"/>
      <c r="K4" s="367"/>
      <c r="L4" s="283"/>
      <c r="M4" s="365" t="s">
        <v>1103</v>
      </c>
      <c r="N4" s="366"/>
      <c r="O4" s="367"/>
      <c r="P4" s="283"/>
      <c r="Q4" s="286" t="s">
        <v>523</v>
      </c>
      <c r="R4" s="283"/>
      <c r="S4" s="283"/>
      <c r="T4" s="283"/>
      <c r="U4" s="283"/>
      <c r="V4" s="283"/>
      <c r="W4" s="283"/>
      <c r="X4" s="283"/>
      <c r="Y4" s="283"/>
      <c r="Z4" s="283"/>
    </row>
    <row r="5" spans="1:33" x14ac:dyDescent="0.2">
      <c r="A5" s="283"/>
      <c r="B5" s="283"/>
      <c r="C5" s="283"/>
      <c r="D5" s="283"/>
      <c r="E5" s="283"/>
      <c r="F5" s="283"/>
      <c r="G5" s="283"/>
      <c r="H5" s="283"/>
      <c r="I5" s="283"/>
      <c r="J5" s="283"/>
      <c r="K5" s="287" t="s">
        <v>495</v>
      </c>
      <c r="L5" s="283"/>
      <c r="M5" s="288" t="s">
        <v>478</v>
      </c>
      <c r="N5" s="283"/>
      <c r="O5" s="288" t="s">
        <v>477</v>
      </c>
      <c r="P5" s="283"/>
      <c r="Q5" s="283"/>
      <c r="R5" s="283"/>
      <c r="S5" s="283"/>
      <c r="T5" s="283"/>
      <c r="U5" s="283"/>
      <c r="V5" s="283"/>
      <c r="W5" s="283"/>
      <c r="X5" s="283"/>
      <c r="Y5" s="283"/>
      <c r="Z5" s="283"/>
    </row>
    <row r="6" spans="1:33" ht="16.5" thickBot="1" x14ac:dyDescent="0.25">
      <c r="A6" s="289"/>
      <c r="B6" s="283"/>
      <c r="C6" s="290"/>
      <c r="D6" s="283"/>
      <c r="E6" s="290" t="s">
        <v>462</v>
      </c>
      <c r="F6" s="283"/>
      <c r="G6" s="290" t="s">
        <v>464</v>
      </c>
      <c r="H6" s="283"/>
      <c r="I6" s="290" t="s">
        <v>521</v>
      </c>
      <c r="J6" s="283"/>
      <c r="K6" s="290" t="s">
        <v>4</v>
      </c>
      <c r="L6" s="283"/>
      <c r="M6" s="290" t="s">
        <v>521</v>
      </c>
      <c r="N6" s="283"/>
      <c r="O6" s="290" t="s">
        <v>4</v>
      </c>
      <c r="P6" s="283"/>
      <c r="Q6" s="290" t="s">
        <v>521</v>
      </c>
      <c r="R6" s="283"/>
      <c r="S6" s="283"/>
      <c r="T6" s="283"/>
      <c r="U6" s="283"/>
      <c r="V6" s="283"/>
      <c r="W6" s="283"/>
      <c r="X6" s="283"/>
      <c r="Y6" s="283"/>
      <c r="Z6" s="283"/>
    </row>
    <row r="7" spans="1:33" ht="16.5" thickBot="1" x14ac:dyDescent="0.25">
      <c r="A7" s="289"/>
      <c r="B7" s="283"/>
      <c r="C7" s="281" t="s">
        <v>1102</v>
      </c>
      <c r="D7" s="283"/>
      <c r="E7" s="356" t="s">
        <v>1100</v>
      </c>
      <c r="F7" s="283"/>
      <c r="G7" s="146">
        <v>200</v>
      </c>
      <c r="H7" s="283"/>
      <c r="I7" s="146">
        <v>1</v>
      </c>
      <c r="J7" s="283"/>
      <c r="K7" s="133">
        <v>5</v>
      </c>
      <c r="L7" s="283"/>
      <c r="M7" s="146">
        <v>1</v>
      </c>
      <c r="N7" s="283"/>
      <c r="O7" s="133">
        <v>50</v>
      </c>
      <c r="P7" s="283">
        <v>20</v>
      </c>
      <c r="Q7" s="146">
        <v>1</v>
      </c>
      <c r="R7" s="283"/>
      <c r="S7" s="283"/>
      <c r="T7" s="283"/>
      <c r="U7" s="283"/>
      <c r="V7" s="283"/>
      <c r="W7" s="283"/>
      <c r="X7" s="283"/>
      <c r="Y7" s="283"/>
      <c r="Z7" s="283"/>
    </row>
    <row r="8" spans="1:33" s="291" customFormat="1" x14ac:dyDescent="0.2">
      <c r="A8" s="282"/>
      <c r="B8" s="282"/>
      <c r="C8" s="283"/>
      <c r="D8" s="283"/>
      <c r="E8" s="342" t="s">
        <v>29</v>
      </c>
      <c r="F8" s="342"/>
      <c r="G8" s="342" t="s">
        <v>54</v>
      </c>
      <c r="H8" s="342"/>
      <c r="I8" s="342" t="s">
        <v>313</v>
      </c>
      <c r="J8" s="342"/>
      <c r="K8" s="342" t="s">
        <v>351</v>
      </c>
      <c r="L8" s="342"/>
      <c r="M8" s="341" t="s">
        <v>872</v>
      </c>
      <c r="N8" s="342"/>
      <c r="O8" s="342"/>
      <c r="P8" s="342"/>
      <c r="Q8" s="342" t="s">
        <v>130</v>
      </c>
      <c r="R8" s="283"/>
      <c r="S8" s="283"/>
      <c r="T8" s="283"/>
      <c r="U8" s="283"/>
      <c r="V8" s="283"/>
      <c r="W8" s="283"/>
      <c r="X8" s="283"/>
      <c r="Y8" s="283"/>
      <c r="Z8" s="283"/>
      <c r="AA8" s="284"/>
      <c r="AB8" s="284"/>
      <c r="AC8" s="284"/>
      <c r="AD8" s="284"/>
      <c r="AE8" s="284"/>
      <c r="AF8" s="284"/>
      <c r="AG8" s="284"/>
    </row>
    <row r="9" spans="1:33" x14ac:dyDescent="0.2">
      <c r="A9" s="283"/>
      <c r="B9" s="283"/>
      <c r="C9" s="283"/>
      <c r="D9" s="283"/>
      <c r="E9" s="283"/>
      <c r="F9" s="283"/>
      <c r="G9" s="283"/>
      <c r="H9" s="283"/>
      <c r="I9" s="292" t="s">
        <v>472</v>
      </c>
      <c r="J9" s="293"/>
      <c r="K9" s="292" t="s">
        <v>522</v>
      </c>
      <c r="L9" s="294"/>
      <c r="M9" s="292" t="s">
        <v>479</v>
      </c>
      <c r="N9" s="294"/>
      <c r="O9" s="294"/>
      <c r="P9" s="283"/>
      <c r="Q9" s="292" t="s">
        <v>483</v>
      </c>
      <c r="R9" s="283"/>
      <c r="S9" s="283"/>
      <c r="T9" s="283"/>
      <c r="U9" s="283"/>
      <c r="V9" s="283"/>
      <c r="W9" s="283"/>
      <c r="X9" s="283"/>
      <c r="Y9" s="283"/>
      <c r="Z9" s="283"/>
    </row>
    <row r="10" spans="1:33" x14ac:dyDescent="0.2">
      <c r="A10" s="283"/>
      <c r="B10" s="283"/>
      <c r="C10" s="283"/>
      <c r="D10" s="283"/>
      <c r="E10" s="283"/>
      <c r="F10" s="283"/>
      <c r="G10" s="283"/>
      <c r="H10" s="283"/>
      <c r="I10" s="292" t="s">
        <v>473</v>
      </c>
      <c r="J10" s="293"/>
      <c r="K10" s="292" t="s">
        <v>482</v>
      </c>
      <c r="L10" s="294"/>
      <c r="M10" s="292" t="s">
        <v>476</v>
      </c>
      <c r="N10" s="294"/>
      <c r="O10" s="294"/>
      <c r="P10" s="283"/>
      <c r="Q10" s="292" t="s">
        <v>484</v>
      </c>
      <c r="R10" s="283"/>
      <c r="S10" s="283"/>
      <c r="T10" s="283"/>
      <c r="U10" s="283"/>
      <c r="V10" s="283"/>
      <c r="W10" s="283"/>
      <c r="X10" s="283"/>
      <c r="Y10" s="283"/>
      <c r="Z10" s="283"/>
    </row>
    <row r="11" spans="1:33" x14ac:dyDescent="0.2">
      <c r="A11" s="283"/>
      <c r="B11" s="283"/>
      <c r="C11" s="283"/>
      <c r="D11" s="283"/>
      <c r="E11" s="283"/>
      <c r="F11" s="283"/>
      <c r="G11" s="283"/>
      <c r="H11" s="283"/>
      <c r="I11" s="292" t="s">
        <v>475</v>
      </c>
      <c r="J11" s="293"/>
      <c r="K11" s="293"/>
      <c r="L11" s="294"/>
      <c r="M11" s="294"/>
      <c r="N11" s="294"/>
      <c r="O11" s="294"/>
      <c r="P11" s="283"/>
      <c r="Q11" s="283"/>
      <c r="R11" s="283"/>
      <c r="S11" s="283"/>
      <c r="T11" s="283"/>
      <c r="U11" s="283"/>
      <c r="V11" s="283"/>
      <c r="W11" s="283"/>
      <c r="X11" s="283"/>
      <c r="Y11" s="283"/>
      <c r="Z11" s="283"/>
    </row>
    <row r="12" spans="1:33" x14ac:dyDescent="0.2">
      <c r="A12" s="283"/>
      <c r="B12" s="283"/>
      <c r="C12" s="283"/>
      <c r="D12" s="283"/>
      <c r="E12" s="283"/>
      <c r="F12" s="283"/>
      <c r="G12" s="283"/>
      <c r="H12" s="283"/>
      <c r="I12" s="292" t="s">
        <v>474</v>
      </c>
      <c r="J12" s="293"/>
      <c r="K12" s="293"/>
      <c r="L12" s="294"/>
      <c r="M12" s="294"/>
      <c r="N12" s="294"/>
      <c r="O12" s="294"/>
      <c r="P12" s="283"/>
      <c r="Q12" s="283"/>
      <c r="R12" s="283"/>
      <c r="S12" s="283"/>
      <c r="T12" s="283"/>
      <c r="U12" s="283"/>
      <c r="V12" s="283"/>
      <c r="W12" s="283"/>
      <c r="X12" s="283"/>
      <c r="Y12" s="283"/>
      <c r="Z12" s="283"/>
    </row>
    <row r="13" spans="1:33" x14ac:dyDescent="0.2">
      <c r="A13" s="283"/>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row>
    <row r="14" spans="1:33" x14ac:dyDescent="0.2">
      <c r="A14" s="283"/>
      <c r="B14" s="283"/>
      <c r="C14" s="364" t="s">
        <v>492</v>
      </c>
      <c r="D14" s="364"/>
      <c r="E14" s="364"/>
      <c r="F14" s="364"/>
      <c r="G14" s="364"/>
      <c r="H14" s="364"/>
      <c r="I14" s="364"/>
      <c r="J14" s="364"/>
      <c r="K14" s="364"/>
      <c r="L14" s="364"/>
      <c r="M14" s="364"/>
      <c r="N14" s="364"/>
      <c r="O14" s="364"/>
      <c r="P14" s="364"/>
      <c r="Q14" s="364"/>
      <c r="R14" s="283"/>
      <c r="S14" s="295" t="s">
        <v>528</v>
      </c>
      <c r="T14" s="283"/>
      <c r="U14" s="283"/>
      <c r="V14" s="283"/>
      <c r="W14" s="283"/>
      <c r="X14" s="283"/>
      <c r="Y14" s="283"/>
      <c r="Z14" s="283"/>
    </row>
    <row r="15" spans="1:33" ht="16.5" thickBot="1" x14ac:dyDescent="0.25">
      <c r="A15" s="283"/>
      <c r="B15" s="283"/>
      <c r="C15" s="283"/>
      <c r="D15" s="283"/>
      <c r="E15" s="283"/>
      <c r="F15" s="283"/>
      <c r="G15" s="283"/>
      <c r="H15" s="283"/>
      <c r="I15" s="283"/>
      <c r="J15" s="283"/>
      <c r="K15" s="283"/>
      <c r="L15" s="283"/>
      <c r="M15" s="283"/>
      <c r="N15" s="283"/>
      <c r="O15" s="283"/>
      <c r="P15" s="283"/>
      <c r="Q15" s="283"/>
      <c r="R15" s="283"/>
      <c r="S15" s="295" t="s">
        <v>532</v>
      </c>
      <c r="T15" s="283"/>
      <c r="U15" s="283"/>
      <c r="V15" s="283"/>
      <c r="W15" s="283"/>
      <c r="X15" s="283"/>
      <c r="Y15" s="283"/>
      <c r="Z15" s="283"/>
    </row>
    <row r="16" spans="1:33" ht="16.5" thickBot="1" x14ac:dyDescent="0.25">
      <c r="A16" s="283"/>
      <c r="B16" s="283"/>
      <c r="C16" s="296" t="s">
        <v>26</v>
      </c>
      <c r="D16" s="283"/>
      <c r="E16" s="285" t="s">
        <v>465</v>
      </c>
      <c r="F16" s="283"/>
      <c r="G16" s="285" t="s">
        <v>468</v>
      </c>
      <c r="H16" s="283"/>
      <c r="I16" s="285" t="s">
        <v>466</v>
      </c>
      <c r="J16" s="283"/>
      <c r="K16" s="285" t="s">
        <v>467</v>
      </c>
      <c r="L16" s="283"/>
      <c r="M16" s="365" t="s">
        <v>480</v>
      </c>
      <c r="N16" s="366"/>
      <c r="O16" s="368"/>
      <c r="P16" s="368"/>
      <c r="Q16" s="369"/>
      <c r="R16" s="283"/>
      <c r="S16" s="295" t="s">
        <v>527</v>
      </c>
      <c r="T16" s="283"/>
      <c r="U16" s="283"/>
      <c r="V16" s="283"/>
      <c r="W16" s="283"/>
      <c r="X16" s="283"/>
      <c r="Y16" s="283"/>
      <c r="Z16" s="283"/>
    </row>
    <row r="17" spans="1:26" ht="16.5" thickBot="1" x14ac:dyDescent="0.25">
      <c r="A17" s="283"/>
      <c r="B17" s="283"/>
      <c r="C17" s="288" t="s">
        <v>499</v>
      </c>
      <c r="D17" s="283"/>
      <c r="E17" s="285" t="s">
        <v>500</v>
      </c>
      <c r="F17" s="283"/>
      <c r="G17" s="285" t="s">
        <v>469</v>
      </c>
      <c r="H17" s="283"/>
      <c r="I17" s="288" t="s">
        <v>501</v>
      </c>
      <c r="J17" s="283"/>
      <c r="K17" s="288" t="s">
        <v>501</v>
      </c>
      <c r="L17" s="283"/>
      <c r="M17" s="365" t="s">
        <v>502</v>
      </c>
      <c r="N17" s="366"/>
      <c r="O17" s="368"/>
      <c r="P17" s="368"/>
      <c r="Q17" s="369"/>
      <c r="R17" s="283"/>
      <c r="S17" s="295" t="s">
        <v>622</v>
      </c>
      <c r="T17" s="283"/>
      <c r="U17" s="283"/>
      <c r="V17" s="283"/>
      <c r="W17" s="283"/>
      <c r="X17" s="283"/>
      <c r="Y17" s="283"/>
      <c r="Z17" s="283"/>
    </row>
    <row r="18" spans="1:26" x14ac:dyDescent="0.2">
      <c r="A18" s="283"/>
      <c r="B18" s="283"/>
      <c r="C18" s="290" t="s">
        <v>265</v>
      </c>
      <c r="D18" s="283"/>
      <c r="E18" s="290" t="s">
        <v>464</v>
      </c>
      <c r="F18" s="283"/>
      <c r="G18" s="290" t="s">
        <v>469</v>
      </c>
      <c r="H18" s="283"/>
      <c r="I18" s="290" t="s">
        <v>521</v>
      </c>
      <c r="J18" s="283"/>
      <c r="K18" s="290" t="s">
        <v>521</v>
      </c>
      <c r="L18" s="283"/>
      <c r="M18" s="290" t="s">
        <v>0</v>
      </c>
      <c r="N18" s="283"/>
      <c r="O18" s="290" t="s">
        <v>0</v>
      </c>
      <c r="P18" s="283"/>
      <c r="Q18" s="290" t="s">
        <v>0</v>
      </c>
      <c r="R18" s="283"/>
      <c r="S18" s="295" t="s">
        <v>623</v>
      </c>
      <c r="T18" s="283"/>
      <c r="U18" s="283"/>
      <c r="V18" s="283"/>
      <c r="W18" s="283"/>
      <c r="X18" s="283"/>
      <c r="Y18" s="283"/>
      <c r="Z18" s="283"/>
    </row>
    <row r="19" spans="1:26" x14ac:dyDescent="0.2">
      <c r="A19" s="283"/>
      <c r="B19" s="283"/>
      <c r="C19" s="146">
        <v>567</v>
      </c>
      <c r="D19" s="283"/>
      <c r="E19" s="146">
        <v>200</v>
      </c>
      <c r="F19" s="283"/>
      <c r="G19" s="146">
        <v>15</v>
      </c>
      <c r="H19" s="283"/>
      <c r="I19" s="146">
        <v>1</v>
      </c>
      <c r="J19" s="283"/>
      <c r="K19" s="146">
        <v>0</v>
      </c>
      <c r="L19" s="283"/>
      <c r="M19" s="146">
        <v>1</v>
      </c>
      <c r="N19" s="283"/>
      <c r="O19" s="146">
        <v>1</v>
      </c>
      <c r="P19" s="283"/>
      <c r="Q19" s="146">
        <v>1</v>
      </c>
      <c r="R19" s="283"/>
      <c r="S19" s="295" t="s">
        <v>624</v>
      </c>
      <c r="T19" s="283"/>
      <c r="U19" s="283"/>
      <c r="V19" s="283"/>
      <c r="W19" s="283"/>
      <c r="X19" s="283"/>
      <c r="Y19" s="283"/>
      <c r="Z19" s="283"/>
    </row>
    <row r="20" spans="1:26" x14ac:dyDescent="0.2">
      <c r="A20" s="283"/>
      <c r="B20" s="283"/>
      <c r="C20" s="342" t="s">
        <v>56</v>
      </c>
      <c r="D20" s="342"/>
      <c r="E20" s="342" t="s">
        <v>57</v>
      </c>
      <c r="F20" s="342"/>
      <c r="G20" s="342" t="s">
        <v>93</v>
      </c>
      <c r="H20" s="342"/>
      <c r="I20" s="342" t="s">
        <v>58</v>
      </c>
      <c r="J20" s="342"/>
      <c r="K20" s="342" t="s">
        <v>55</v>
      </c>
      <c r="L20" s="342"/>
      <c r="M20" s="370" t="s">
        <v>873</v>
      </c>
      <c r="N20" s="371"/>
      <c r="O20" s="371"/>
      <c r="P20" s="371"/>
      <c r="Q20" s="371"/>
      <c r="R20" s="283"/>
      <c r="S20" s="295" t="s">
        <v>625</v>
      </c>
      <c r="T20" s="283"/>
      <c r="U20" s="283"/>
      <c r="V20" s="283"/>
      <c r="W20" s="283"/>
      <c r="X20" s="283"/>
      <c r="Y20" s="283"/>
      <c r="Z20" s="283"/>
    </row>
    <row r="21" spans="1:26" x14ac:dyDescent="0.2">
      <c r="A21" s="283"/>
      <c r="B21" s="283"/>
      <c r="C21" s="283"/>
      <c r="D21" s="283"/>
      <c r="E21" s="283"/>
      <c r="F21" s="283"/>
      <c r="G21" s="292" t="s">
        <v>496</v>
      </c>
      <c r="H21" s="283"/>
      <c r="I21" s="292" t="s">
        <v>471</v>
      </c>
      <c r="J21" s="283"/>
      <c r="K21" s="283"/>
      <c r="L21" s="283"/>
      <c r="M21" s="292" t="s">
        <v>611</v>
      </c>
      <c r="N21" s="283"/>
      <c r="O21" s="292" t="s">
        <v>325</v>
      </c>
      <c r="P21" s="283"/>
      <c r="Q21" s="292" t="s">
        <v>219</v>
      </c>
      <c r="R21" s="283"/>
      <c r="S21" s="295" t="s">
        <v>630</v>
      </c>
      <c r="T21" s="283"/>
      <c r="U21" s="283"/>
      <c r="V21" s="283"/>
      <c r="W21" s="283"/>
      <c r="X21" s="283"/>
      <c r="Y21" s="283"/>
      <c r="Z21" s="283"/>
    </row>
    <row r="22" spans="1:26" x14ac:dyDescent="0.2">
      <c r="A22" s="283"/>
      <c r="B22" s="283"/>
      <c r="C22" s="283"/>
      <c r="D22" s="283"/>
      <c r="E22" s="283"/>
      <c r="F22" s="283"/>
      <c r="G22" s="297" t="s">
        <v>63</v>
      </c>
      <c r="H22" s="283"/>
      <c r="I22" s="292" t="s">
        <v>710</v>
      </c>
      <c r="J22" s="283"/>
      <c r="K22" s="283"/>
      <c r="L22" s="283"/>
      <c r="M22" s="292" t="s">
        <v>481</v>
      </c>
      <c r="N22" s="283"/>
      <c r="O22" s="292" t="s">
        <v>249</v>
      </c>
      <c r="P22" s="283"/>
      <c r="Q22" s="292" t="s">
        <v>64</v>
      </c>
      <c r="R22" s="283"/>
      <c r="S22" s="295" t="s">
        <v>626</v>
      </c>
      <c r="T22" s="283"/>
      <c r="U22" s="283"/>
      <c r="V22" s="283"/>
      <c r="W22" s="283"/>
      <c r="X22" s="283"/>
      <c r="Y22" s="283"/>
      <c r="Z22" s="283"/>
    </row>
    <row r="23" spans="1:26" x14ac:dyDescent="0.2">
      <c r="A23" s="283"/>
      <c r="B23" s="283"/>
      <c r="C23" s="283"/>
      <c r="D23" s="283"/>
      <c r="E23" s="283"/>
      <c r="F23" s="283"/>
      <c r="G23" s="283"/>
      <c r="H23" s="283"/>
      <c r="I23" s="292" t="s">
        <v>711</v>
      </c>
      <c r="J23" s="283"/>
      <c r="K23" s="283"/>
      <c r="L23" s="283"/>
      <c r="M23" s="292" t="s">
        <v>609</v>
      </c>
      <c r="N23" s="283"/>
      <c r="O23" s="283"/>
      <c r="P23" s="283"/>
      <c r="Q23" s="283"/>
      <c r="R23" s="283"/>
      <c r="S23" s="295" t="s">
        <v>627</v>
      </c>
      <c r="T23" s="283"/>
      <c r="U23" s="283"/>
      <c r="V23" s="283"/>
      <c r="W23" s="283"/>
      <c r="X23" s="283"/>
      <c r="Y23" s="283"/>
      <c r="Z23" s="283"/>
    </row>
    <row r="24" spans="1:26" x14ac:dyDescent="0.2">
      <c r="A24" s="283"/>
      <c r="B24" s="283"/>
      <c r="C24" s="283"/>
      <c r="D24" s="283"/>
      <c r="E24" s="283"/>
      <c r="F24" s="283"/>
      <c r="G24" s="283"/>
      <c r="H24" s="283"/>
      <c r="I24" s="283"/>
      <c r="J24" s="283"/>
      <c r="K24" s="283"/>
      <c r="L24" s="283"/>
      <c r="M24" s="283"/>
      <c r="N24" s="283"/>
      <c r="O24" s="283"/>
      <c r="P24" s="283"/>
      <c r="Q24" s="283"/>
      <c r="R24" s="283"/>
      <c r="S24" s="295" t="s">
        <v>628</v>
      </c>
      <c r="T24" s="283"/>
      <c r="U24" s="283"/>
      <c r="V24" s="283"/>
      <c r="W24" s="283"/>
      <c r="X24" s="283"/>
      <c r="Y24" s="283"/>
      <c r="Z24" s="283"/>
    </row>
    <row r="25" spans="1:26" x14ac:dyDescent="0.2">
      <c r="A25" s="283"/>
      <c r="B25" s="283"/>
      <c r="C25" s="364" t="s">
        <v>1016</v>
      </c>
      <c r="D25" s="364"/>
      <c r="E25" s="364"/>
      <c r="F25" s="364"/>
      <c r="G25" s="364"/>
      <c r="H25" s="364"/>
      <c r="I25" s="364"/>
      <c r="J25" s="364"/>
      <c r="K25" s="364"/>
      <c r="L25" s="364"/>
      <c r="M25" s="364"/>
      <c r="N25" s="364"/>
      <c r="O25" s="364"/>
      <c r="P25" s="364"/>
      <c r="Q25" s="364"/>
      <c r="R25" s="283"/>
      <c r="S25" s="295" t="s">
        <v>629</v>
      </c>
      <c r="T25" s="283"/>
      <c r="U25" s="283"/>
      <c r="V25" s="283"/>
      <c r="W25" s="283"/>
      <c r="X25" s="283"/>
      <c r="Y25" s="283"/>
      <c r="Z25" s="283"/>
    </row>
    <row r="26" spans="1:26" ht="16.5" thickBot="1" x14ac:dyDescent="0.25">
      <c r="A26" s="283"/>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row>
    <row r="27" spans="1:26" ht="16.5" thickBot="1" x14ac:dyDescent="0.25">
      <c r="A27" s="283"/>
      <c r="B27" s="283"/>
      <c r="C27" s="286" t="s">
        <v>1017</v>
      </c>
      <c r="D27" s="283"/>
      <c r="E27" s="285" t="s">
        <v>611</v>
      </c>
      <c r="F27" s="283"/>
      <c r="G27" s="285" t="s">
        <v>1018</v>
      </c>
      <c r="H27" s="283"/>
      <c r="I27" s="285" t="s">
        <v>609</v>
      </c>
      <c r="J27" s="283"/>
      <c r="K27" s="285" t="s">
        <v>813</v>
      </c>
      <c r="L27" s="283"/>
      <c r="M27" s="286" t="s">
        <v>814</v>
      </c>
      <c r="N27" s="283"/>
      <c r="O27" s="286" t="s">
        <v>815</v>
      </c>
      <c r="P27" s="283"/>
      <c r="Q27" s="283"/>
      <c r="R27" s="283"/>
      <c r="S27" s="283"/>
      <c r="T27" s="283"/>
      <c r="U27" s="283"/>
      <c r="V27" s="283"/>
      <c r="W27" s="283"/>
      <c r="X27" s="283"/>
      <c r="Y27" s="283"/>
      <c r="Z27" s="283"/>
    </row>
    <row r="28" spans="1:26" x14ac:dyDescent="0.2">
      <c r="A28" s="283"/>
      <c r="B28" s="283"/>
      <c r="C28" s="298"/>
      <c r="D28" s="283"/>
      <c r="E28" s="299"/>
      <c r="F28" s="283"/>
      <c r="G28" s="300"/>
      <c r="H28" s="283"/>
      <c r="I28" s="301"/>
      <c r="J28" s="283"/>
      <c r="K28" s="302"/>
      <c r="L28" s="283"/>
      <c r="M28" s="299"/>
      <c r="N28" s="283"/>
      <c r="O28" s="299"/>
      <c r="P28" s="283"/>
      <c r="Q28" s="283"/>
      <c r="R28" s="283"/>
      <c r="S28" s="283"/>
      <c r="T28" s="283"/>
      <c r="U28" s="283"/>
      <c r="V28" s="283"/>
      <c r="W28" s="283"/>
      <c r="X28" s="283"/>
      <c r="Y28" s="283"/>
      <c r="Z28" s="283"/>
    </row>
    <row r="29" spans="1:26" x14ac:dyDescent="0.2">
      <c r="A29" s="283"/>
      <c r="B29" s="303" t="s">
        <v>1019</v>
      </c>
      <c r="C29" s="303">
        <v>122</v>
      </c>
      <c r="D29" s="283"/>
      <c r="E29" s="303">
        <v>28</v>
      </c>
      <c r="F29" s="283"/>
      <c r="G29" s="303">
        <v>127</v>
      </c>
      <c r="H29" s="283"/>
      <c r="I29" s="303">
        <v>153</v>
      </c>
      <c r="J29" s="283"/>
      <c r="K29" s="303">
        <v>50</v>
      </c>
      <c r="L29" s="283"/>
      <c r="M29" s="303">
        <v>28</v>
      </c>
      <c r="N29" s="283"/>
      <c r="O29" s="303">
        <v>28</v>
      </c>
      <c r="P29" s="283"/>
      <c r="Q29" s="283"/>
      <c r="R29" s="283"/>
      <c r="S29" s="283"/>
      <c r="T29" s="283"/>
      <c r="U29" s="283"/>
      <c r="V29" s="283"/>
      <c r="W29" s="283"/>
      <c r="X29" s="283"/>
      <c r="Y29" s="283"/>
      <c r="Z29" s="283"/>
    </row>
    <row r="30" spans="1:26" x14ac:dyDescent="0.2">
      <c r="A30" s="283"/>
      <c r="B30" s="303" t="s">
        <v>1020</v>
      </c>
      <c r="C30" s="303">
        <v>160</v>
      </c>
      <c r="D30" s="283"/>
      <c r="E30" s="303">
        <v>228</v>
      </c>
      <c r="F30" s="283"/>
      <c r="G30" s="303">
        <v>102</v>
      </c>
      <c r="H30" s="283"/>
      <c r="I30" s="303">
        <v>102</v>
      </c>
      <c r="J30" s="283"/>
      <c r="K30" s="303">
        <v>200</v>
      </c>
      <c r="L30" s="283"/>
      <c r="M30" s="303">
        <v>228</v>
      </c>
      <c r="N30" s="283"/>
      <c r="O30" s="303">
        <v>228</v>
      </c>
      <c r="P30" s="283"/>
      <c r="Q30" s="283"/>
      <c r="R30" s="283"/>
      <c r="S30" s="283"/>
      <c r="T30" s="283"/>
      <c r="U30" s="283"/>
      <c r="V30" s="283"/>
      <c r="W30" s="283"/>
      <c r="X30" s="283"/>
      <c r="Y30" s="283"/>
      <c r="Z30" s="283"/>
    </row>
    <row r="31" spans="1:26" x14ac:dyDescent="0.2">
      <c r="A31" s="283"/>
      <c r="B31" s="303" t="s">
        <v>1021</v>
      </c>
      <c r="C31" s="303">
        <v>0</v>
      </c>
      <c r="D31" s="283"/>
      <c r="E31" s="303">
        <v>28</v>
      </c>
      <c r="F31" s="283"/>
      <c r="G31" s="303">
        <v>0</v>
      </c>
      <c r="H31" s="283"/>
      <c r="I31" s="303">
        <v>51</v>
      </c>
      <c r="J31" s="283"/>
      <c r="K31" s="303">
        <v>50</v>
      </c>
      <c r="L31" s="283"/>
      <c r="M31" s="303">
        <v>28</v>
      </c>
      <c r="N31" s="283"/>
      <c r="O31" s="303">
        <v>28</v>
      </c>
      <c r="P31" s="283"/>
      <c r="Q31" s="283"/>
      <c r="R31" s="283"/>
      <c r="S31" s="283"/>
      <c r="T31" s="283"/>
      <c r="U31" s="283"/>
      <c r="V31" s="283"/>
      <c r="W31" s="283"/>
      <c r="X31" s="283"/>
      <c r="Y31" s="283"/>
      <c r="Z31" s="283"/>
    </row>
    <row r="32" spans="1:26" ht="16.5" thickBot="1" x14ac:dyDescent="0.25">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row>
    <row r="33" spans="1:26" ht="16.5" thickBot="1" x14ac:dyDescent="0.25">
      <c r="A33" s="283"/>
      <c r="B33" s="283"/>
      <c r="C33" s="286" t="s">
        <v>1022</v>
      </c>
      <c r="D33" s="283"/>
      <c r="E33" s="286" t="s">
        <v>249</v>
      </c>
      <c r="F33" s="283"/>
      <c r="G33" s="286" t="s">
        <v>64</v>
      </c>
      <c r="H33" s="283"/>
      <c r="I33" s="286" t="s">
        <v>1023</v>
      </c>
      <c r="J33" s="283"/>
      <c r="K33" s="286" t="s">
        <v>1024</v>
      </c>
      <c r="L33" s="283"/>
      <c r="M33" s="286" t="s">
        <v>1025</v>
      </c>
      <c r="N33" s="283"/>
      <c r="O33" s="283"/>
      <c r="P33" s="283"/>
      <c r="Q33" s="283"/>
      <c r="R33" s="283"/>
      <c r="S33" s="283"/>
      <c r="T33" s="283"/>
      <c r="U33" s="283"/>
      <c r="V33" s="283"/>
      <c r="W33" s="283"/>
      <c r="X33" s="283"/>
      <c r="Y33" s="283"/>
      <c r="Z33" s="283"/>
    </row>
    <row r="34" spans="1:26" x14ac:dyDescent="0.2">
      <c r="A34" s="283"/>
      <c r="B34" s="283"/>
      <c r="C34" s="304"/>
      <c r="D34" s="283"/>
      <c r="E34" s="359"/>
      <c r="F34" s="283"/>
      <c r="G34" s="304"/>
      <c r="H34" s="283"/>
      <c r="I34" s="305"/>
      <c r="J34" s="283"/>
      <c r="K34" s="305"/>
      <c r="L34" s="283"/>
      <c r="M34" s="427"/>
      <c r="N34" s="283"/>
      <c r="O34" s="283"/>
      <c r="P34" s="283"/>
      <c r="Q34" s="283"/>
      <c r="R34" s="283"/>
      <c r="S34" s="283"/>
      <c r="T34" s="283"/>
      <c r="U34" s="283"/>
      <c r="V34" s="283"/>
      <c r="W34" s="283"/>
      <c r="X34" s="283"/>
      <c r="Y34" s="283"/>
      <c r="Z34" s="283"/>
    </row>
    <row r="35" spans="1:26" x14ac:dyDescent="0.2">
      <c r="A35" s="283"/>
      <c r="B35" s="303" t="s">
        <v>1019</v>
      </c>
      <c r="C35" s="303">
        <v>255</v>
      </c>
      <c r="D35" s="283"/>
      <c r="E35" s="303">
        <v>200</v>
      </c>
      <c r="F35" s="283"/>
      <c r="G35" s="303">
        <v>255</v>
      </c>
      <c r="H35" s="283"/>
      <c r="I35" s="303">
        <v>255</v>
      </c>
      <c r="J35" s="283"/>
      <c r="K35" s="303">
        <v>255</v>
      </c>
      <c r="L35" s="283"/>
      <c r="M35" s="303">
        <v>66</v>
      </c>
      <c r="N35" s="283"/>
      <c r="O35" s="283"/>
      <c r="P35" s="283"/>
      <c r="Q35" s="283"/>
      <c r="R35" s="283"/>
      <c r="S35" s="283"/>
      <c r="T35" s="283"/>
      <c r="U35" s="283"/>
      <c r="V35" s="283"/>
      <c r="W35" s="283"/>
      <c r="X35" s="283"/>
      <c r="Y35" s="283"/>
      <c r="Z35" s="283"/>
    </row>
    <row r="36" spans="1:26" x14ac:dyDescent="0.2">
      <c r="A36" s="283"/>
      <c r="B36" s="303" t="s">
        <v>1020</v>
      </c>
      <c r="C36" s="303">
        <v>179</v>
      </c>
      <c r="D36" s="283"/>
      <c r="E36" s="303">
        <v>150</v>
      </c>
      <c r="F36" s="283"/>
      <c r="G36" s="303">
        <v>179</v>
      </c>
      <c r="H36" s="283"/>
      <c r="I36" s="303">
        <v>255</v>
      </c>
      <c r="J36" s="283"/>
      <c r="K36" s="303">
        <v>255</v>
      </c>
      <c r="L36" s="283"/>
      <c r="M36" s="303">
        <v>6</v>
      </c>
      <c r="N36" s="283"/>
      <c r="O36" s="283"/>
      <c r="P36" s="283"/>
      <c r="Q36" s="283"/>
      <c r="R36" s="283"/>
      <c r="S36" s="283"/>
      <c r="T36" s="283"/>
      <c r="U36" s="283"/>
      <c r="V36" s="283"/>
      <c r="W36" s="283"/>
      <c r="X36" s="283"/>
      <c r="Y36" s="283"/>
      <c r="Z36" s="283"/>
    </row>
    <row r="37" spans="1:26" x14ac:dyDescent="0.2">
      <c r="A37" s="283"/>
      <c r="B37" s="303" t="s">
        <v>1021</v>
      </c>
      <c r="C37" s="303">
        <v>0</v>
      </c>
      <c r="D37" s="283"/>
      <c r="E37" s="303">
        <v>10</v>
      </c>
      <c r="F37" s="283"/>
      <c r="G37" s="303">
        <v>0</v>
      </c>
      <c r="H37" s="283"/>
      <c r="I37" s="303">
        <v>153</v>
      </c>
      <c r="J37" s="283"/>
      <c r="K37" s="303">
        <v>153</v>
      </c>
      <c r="L37" s="283"/>
      <c r="M37" s="303">
        <v>6</v>
      </c>
      <c r="N37" s="283"/>
      <c r="O37" s="283"/>
      <c r="P37" s="283"/>
      <c r="Q37" s="283"/>
      <c r="R37" s="283"/>
      <c r="S37" s="283"/>
      <c r="T37" s="283"/>
      <c r="U37" s="283"/>
      <c r="V37" s="283"/>
      <c r="W37" s="283"/>
      <c r="X37" s="283"/>
      <c r="Y37" s="283"/>
      <c r="Z37" s="283"/>
    </row>
    <row r="38" spans="1:26" x14ac:dyDescent="0.2">
      <c r="A38" s="283"/>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row>
    <row r="39" spans="1:26" x14ac:dyDescent="0.2">
      <c r="A39" s="283"/>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row>
    <row r="40" spans="1:26" x14ac:dyDescent="0.2">
      <c r="A40" s="283"/>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39" t="s">
        <v>549</v>
      </c>
      <c r="D2" s="240"/>
      <c r="E2" s="240"/>
      <c r="F2" s="240"/>
      <c r="G2" s="240"/>
      <c r="H2" s="240"/>
      <c r="I2" s="240"/>
      <c r="J2" s="240"/>
      <c r="K2" s="240"/>
      <c r="L2" s="240"/>
      <c r="M2" s="240"/>
      <c r="N2" s="240"/>
      <c r="O2" s="240"/>
      <c r="P2" s="240"/>
      <c r="Q2" s="240"/>
      <c r="R2" s="240"/>
      <c r="S2" s="240"/>
      <c r="T2" s="240"/>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79" t="s">
        <v>253</v>
      </c>
      <c r="D4" s="380"/>
      <c r="E4" s="380"/>
      <c r="F4" s="380"/>
      <c r="G4" s="380"/>
      <c r="H4" s="381"/>
      <c r="I4" s="125"/>
      <c r="J4" s="379" t="s">
        <v>424</v>
      </c>
      <c r="K4" s="380"/>
      <c r="L4" s="380"/>
      <c r="M4" s="380"/>
      <c r="N4" s="380"/>
      <c r="O4" s="380"/>
      <c r="P4" s="380"/>
      <c r="Q4" s="380"/>
      <c r="R4" s="380"/>
      <c r="S4" s="380"/>
      <c r="T4" s="380"/>
      <c r="U4" s="125"/>
      <c r="V4" s="125"/>
      <c r="W4" s="125"/>
      <c r="X4" s="125"/>
      <c r="Y4" s="125"/>
      <c r="Z4" s="125"/>
      <c r="AA4" s="129"/>
    </row>
    <row r="5" spans="1:27" ht="16.5" thickBot="1" x14ac:dyDescent="0.25">
      <c r="A5" s="135" t="s">
        <v>445</v>
      </c>
      <c r="B5" s="125"/>
      <c r="C5" s="385" t="s">
        <v>539</v>
      </c>
      <c r="D5" s="386"/>
      <c r="E5" s="387"/>
      <c r="F5" s="125"/>
      <c r="G5" s="385" t="s">
        <v>425</v>
      </c>
      <c r="H5" s="387"/>
      <c r="I5" s="125"/>
      <c r="J5" s="379" t="s">
        <v>513</v>
      </c>
      <c r="K5" s="380"/>
      <c r="L5" s="380"/>
      <c r="M5" s="380"/>
      <c r="N5" s="381"/>
      <c r="O5" s="125"/>
      <c r="P5" s="382" t="s">
        <v>517</v>
      </c>
      <c r="Q5" s="383"/>
      <c r="R5" s="383"/>
      <c r="S5" s="383"/>
      <c r="T5" s="384"/>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79" t="s">
        <v>436</v>
      </c>
      <c r="L6" s="381"/>
      <c r="M6" s="144"/>
      <c r="N6" s="246" t="s">
        <v>773</v>
      </c>
      <c r="O6" s="125"/>
      <c r="P6" s="125"/>
      <c r="Q6" s="379" t="s">
        <v>436</v>
      </c>
      <c r="R6" s="381"/>
      <c r="S6" s="136"/>
      <c r="T6" s="246" t="s">
        <v>773</v>
      </c>
      <c r="U6" s="125"/>
      <c r="V6" s="125"/>
      <c r="W6" s="125"/>
      <c r="X6" s="125"/>
      <c r="Y6" s="125"/>
      <c r="Z6" s="125"/>
      <c r="AA6" s="129"/>
    </row>
    <row r="7" spans="1:27" ht="16.5" thickBot="1" x14ac:dyDescent="0.25">
      <c r="A7" s="125"/>
      <c r="B7" s="125"/>
      <c r="C7" s="125"/>
      <c r="D7" s="372" t="s">
        <v>839</v>
      </c>
      <c r="E7" s="373"/>
      <c r="F7" s="373"/>
      <c r="G7" s="372" t="s">
        <v>841</v>
      </c>
      <c r="H7" s="373"/>
      <c r="I7" s="125"/>
      <c r="J7" s="378" t="s">
        <v>845</v>
      </c>
      <c r="K7" s="378"/>
      <c r="L7" s="378"/>
      <c r="M7" s="378"/>
      <c r="N7" s="378"/>
      <c r="O7" s="144"/>
      <c r="P7" s="378" t="s">
        <v>222</v>
      </c>
      <c r="Q7" s="378"/>
      <c r="R7" s="378"/>
      <c r="S7" s="378"/>
      <c r="T7" s="378"/>
      <c r="U7" s="125"/>
      <c r="V7" s="125"/>
      <c r="W7" s="125"/>
      <c r="X7" s="125"/>
      <c r="Y7" s="125"/>
      <c r="Z7" s="125"/>
      <c r="AA7" s="129"/>
    </row>
    <row r="8" spans="1:27" ht="16.5" thickBot="1" x14ac:dyDescent="0.25">
      <c r="A8" s="145" t="s">
        <v>644</v>
      </c>
      <c r="B8" s="125"/>
      <c r="C8" s="125"/>
      <c r="D8" s="145" t="s">
        <v>426</v>
      </c>
      <c r="E8" s="145" t="s">
        <v>427</v>
      </c>
      <c r="F8" s="125"/>
      <c r="G8" s="145" t="s">
        <v>428</v>
      </c>
      <c r="H8" s="145" t="s">
        <v>429</v>
      </c>
      <c r="I8" s="125"/>
      <c r="J8" s="145" t="s">
        <v>635</v>
      </c>
      <c r="K8" s="145" t="s">
        <v>426</v>
      </c>
      <c r="L8" s="145" t="s">
        <v>427</v>
      </c>
      <c r="M8" s="153" t="s">
        <v>637</v>
      </c>
      <c r="N8" s="153" t="s">
        <v>636</v>
      </c>
      <c r="O8" s="125"/>
      <c r="P8" s="145" t="s">
        <v>635</v>
      </c>
      <c r="Q8" s="145" t="s">
        <v>426</v>
      </c>
      <c r="R8" s="145" t="s">
        <v>427</v>
      </c>
      <c r="S8" s="153" t="s">
        <v>637</v>
      </c>
      <c r="T8" s="153" t="s">
        <v>636</v>
      </c>
      <c r="U8" s="125"/>
      <c r="V8" s="125"/>
      <c r="W8" s="125"/>
      <c r="X8" s="125"/>
      <c r="Y8" s="125"/>
      <c r="Z8" s="125"/>
      <c r="AA8" s="129"/>
    </row>
    <row r="9" spans="1:27" x14ac:dyDescent="0.2">
      <c r="A9" s="214" t="s">
        <v>643</v>
      </c>
      <c r="B9" s="215"/>
      <c r="C9" s="128"/>
      <c r="D9" s="216">
        <v>0</v>
      </c>
      <c r="E9" s="216">
        <v>0</v>
      </c>
      <c r="F9" s="322"/>
      <c r="G9" s="216">
        <v>0</v>
      </c>
      <c r="H9" s="216">
        <v>0</v>
      </c>
      <c r="I9" s="110"/>
      <c r="J9" s="322"/>
      <c r="K9" s="216">
        <v>1</v>
      </c>
      <c r="L9" s="216">
        <v>1</v>
      </c>
      <c r="M9" s="111"/>
      <c r="N9" s="216">
        <v>1</v>
      </c>
      <c r="O9" s="322"/>
      <c r="P9" s="322"/>
      <c r="Q9" s="216">
        <v>1</v>
      </c>
      <c r="R9" s="216">
        <v>1</v>
      </c>
      <c r="S9" s="322"/>
      <c r="T9" s="216">
        <v>1</v>
      </c>
      <c r="U9" s="125"/>
      <c r="V9" s="125"/>
      <c r="W9" s="125"/>
      <c r="X9" s="125"/>
      <c r="Y9" s="125"/>
      <c r="Z9" s="125"/>
      <c r="AA9" s="129"/>
    </row>
    <row r="10" spans="1:27" s="129" customFormat="1" x14ac:dyDescent="0.2">
      <c r="A10" s="218" t="s">
        <v>641</v>
      </c>
      <c r="B10" s="219"/>
      <c r="C10" s="222"/>
      <c r="D10" s="220">
        <f>COUNT(D13:D37)</f>
        <v>1</v>
      </c>
      <c r="E10" s="220">
        <f>COUNT(E13:E37)</f>
        <v>1</v>
      </c>
      <c r="F10" s="219"/>
      <c r="G10" s="220">
        <f>COUNT(G13:G37)</f>
        <v>1</v>
      </c>
      <c r="H10" s="220">
        <f>COUNT(H13:H37)</f>
        <v>1</v>
      </c>
      <c r="I10" s="220"/>
      <c r="J10" s="219"/>
      <c r="K10" s="220">
        <f>COUNT(K13:K37)</f>
        <v>1</v>
      </c>
      <c r="L10" s="220">
        <f>COUNT(L13:L37)</f>
        <v>1</v>
      </c>
      <c r="M10" s="220"/>
      <c r="N10" s="220">
        <f>COUNT(N13:N37)</f>
        <v>1</v>
      </c>
      <c r="O10" s="219"/>
      <c r="P10" s="219"/>
      <c r="Q10" s="220">
        <f>COUNT(Q13:Q37)</f>
        <v>7</v>
      </c>
      <c r="R10" s="220">
        <f>COUNT(R13:R37)</f>
        <v>7</v>
      </c>
      <c r="S10" s="219"/>
      <c r="T10" s="220">
        <f>COUNT(T13:T37)</f>
        <v>5</v>
      </c>
      <c r="U10" s="322"/>
      <c r="V10" s="322"/>
      <c r="W10" s="322"/>
      <c r="X10" s="322"/>
      <c r="Y10" s="322"/>
      <c r="Z10" s="322"/>
    </row>
    <row r="11" spans="1:27" s="140" customFormat="1" ht="15.75" customHeight="1" x14ac:dyDescent="0.2">
      <c r="A11" s="320" t="s">
        <v>642</v>
      </c>
      <c r="B11" s="321"/>
      <c r="C11" s="321"/>
      <c r="D11" s="374" t="s">
        <v>874</v>
      </c>
      <c r="E11" s="375"/>
      <c r="F11" s="321"/>
      <c r="G11" s="374" t="s">
        <v>875</v>
      </c>
      <c r="H11" s="375"/>
      <c r="I11" s="321"/>
      <c r="J11" s="376" t="s">
        <v>876</v>
      </c>
      <c r="K11" s="376"/>
      <c r="L11" s="376"/>
      <c r="M11" s="376" t="s">
        <v>653</v>
      </c>
      <c r="N11" s="376"/>
      <c r="O11" s="321"/>
      <c r="P11" s="376" t="s">
        <v>877</v>
      </c>
      <c r="Q11" s="377"/>
      <c r="R11" s="377"/>
      <c r="S11" s="376" t="s">
        <v>654</v>
      </c>
      <c r="T11" s="377"/>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634</v>
      </c>
      <c r="N12" s="130" t="s">
        <v>454</v>
      </c>
      <c r="O12" s="125"/>
      <c r="P12" s="131" t="s">
        <v>434</v>
      </c>
      <c r="Q12" s="130" t="s">
        <v>0</v>
      </c>
      <c r="R12" s="130" t="s">
        <v>0</v>
      </c>
      <c r="S12" s="130" t="s">
        <v>634</v>
      </c>
      <c r="T12" s="130" t="s">
        <v>454</v>
      </c>
      <c r="U12" s="125"/>
      <c r="V12" s="125"/>
      <c r="W12" s="125"/>
      <c r="X12" s="125"/>
      <c r="Y12" s="125"/>
      <c r="Z12" s="125"/>
      <c r="AA12" s="129"/>
    </row>
    <row r="13" spans="1:27" x14ac:dyDescent="0.25">
      <c r="A13" s="130">
        <v>1</v>
      </c>
      <c r="B13" s="125"/>
      <c r="C13" s="132">
        <v>1</v>
      </c>
      <c r="D13" s="133">
        <v>5</v>
      </c>
      <c r="E13" s="133">
        <v>2</v>
      </c>
      <c r="F13" s="125"/>
      <c r="G13" s="134">
        <v>50</v>
      </c>
      <c r="H13" s="134">
        <v>100</v>
      </c>
      <c r="I13" s="125"/>
      <c r="J13" s="345">
        <v>1</v>
      </c>
      <c r="K13" s="105">
        <v>1</v>
      </c>
      <c r="L13" s="105">
        <v>0.01</v>
      </c>
      <c r="M13" s="210">
        <v>1</v>
      </c>
      <c r="N13" s="133">
        <v>1</v>
      </c>
      <c r="O13" s="125"/>
      <c r="P13" s="345">
        <v>1</v>
      </c>
      <c r="Q13" s="346">
        <v>25</v>
      </c>
      <c r="R13" s="346">
        <v>1.5</v>
      </c>
      <c r="S13" s="347">
        <v>1</v>
      </c>
      <c r="T13" s="346">
        <v>0.1</v>
      </c>
      <c r="U13" s="125"/>
      <c r="V13" s="125"/>
      <c r="W13" s="125"/>
      <c r="X13" s="125"/>
      <c r="Y13" s="125"/>
      <c r="Z13" s="125"/>
      <c r="AA13" s="129"/>
    </row>
    <row r="14" spans="1:27" x14ac:dyDescent="0.25">
      <c r="A14" s="130">
        <v>2</v>
      </c>
      <c r="B14" s="125"/>
      <c r="C14" s="125"/>
      <c r="D14" s="125"/>
      <c r="E14" s="125"/>
      <c r="F14" s="125"/>
      <c r="G14" s="125"/>
      <c r="H14" s="125"/>
      <c r="I14" s="125"/>
      <c r="J14" s="345"/>
      <c r="K14" s="348"/>
      <c r="L14" s="348"/>
      <c r="M14" s="210"/>
      <c r="N14" s="143"/>
      <c r="O14" s="125"/>
      <c r="P14" s="345">
        <v>100</v>
      </c>
      <c r="Q14" s="349">
        <v>20</v>
      </c>
      <c r="R14" s="349">
        <v>1.6</v>
      </c>
      <c r="S14" s="347">
        <v>10</v>
      </c>
      <c r="T14" s="350">
        <v>0.5</v>
      </c>
      <c r="U14" s="125"/>
      <c r="V14" s="125"/>
      <c r="W14" s="125"/>
      <c r="X14" s="125"/>
      <c r="Y14" s="125"/>
      <c r="Z14" s="125"/>
      <c r="AA14" s="129"/>
    </row>
    <row r="15" spans="1:27" x14ac:dyDescent="0.25">
      <c r="A15" s="130">
        <v>3</v>
      </c>
      <c r="B15" s="125"/>
      <c r="C15" s="125"/>
      <c r="D15" s="125"/>
      <c r="E15" s="125"/>
      <c r="F15" s="125"/>
      <c r="G15" s="125"/>
      <c r="H15" s="125"/>
      <c r="I15" s="125"/>
      <c r="J15" s="345"/>
      <c r="K15" s="105"/>
      <c r="L15" s="105"/>
      <c r="M15" s="210"/>
      <c r="N15" s="133"/>
      <c r="O15" s="125"/>
      <c r="P15" s="345">
        <v>200</v>
      </c>
      <c r="Q15" s="346">
        <v>19</v>
      </c>
      <c r="R15" s="346">
        <v>1.8</v>
      </c>
      <c r="S15" s="347">
        <v>20</v>
      </c>
      <c r="T15" s="346">
        <v>0.7</v>
      </c>
      <c r="U15" s="125"/>
      <c r="V15" s="125"/>
      <c r="W15" s="125"/>
      <c r="X15" s="125"/>
      <c r="Y15" s="125"/>
      <c r="Z15" s="125"/>
      <c r="AA15" s="129"/>
    </row>
    <row r="16" spans="1:27" x14ac:dyDescent="0.25">
      <c r="A16" s="130">
        <v>4</v>
      </c>
      <c r="B16" s="125"/>
      <c r="C16" s="125"/>
      <c r="D16" s="125"/>
      <c r="E16" s="125"/>
      <c r="F16" s="125"/>
      <c r="G16" s="125"/>
      <c r="H16" s="125"/>
      <c r="I16" s="125"/>
      <c r="J16" s="345"/>
      <c r="K16" s="348"/>
      <c r="L16" s="348"/>
      <c r="M16" s="210"/>
      <c r="N16" s="143"/>
      <c r="O16" s="125"/>
      <c r="P16" s="345">
        <v>300</v>
      </c>
      <c r="Q16" s="349">
        <v>18</v>
      </c>
      <c r="R16" s="349">
        <v>2</v>
      </c>
      <c r="S16" s="347">
        <v>30</v>
      </c>
      <c r="T16" s="350">
        <v>0.85</v>
      </c>
      <c r="U16" s="125"/>
      <c r="V16" s="125"/>
      <c r="W16" s="125"/>
      <c r="X16" s="125"/>
      <c r="Y16" s="125"/>
      <c r="Z16" s="125"/>
      <c r="AA16" s="129"/>
    </row>
    <row r="17" spans="1:27" x14ac:dyDescent="0.25">
      <c r="A17" s="130">
        <v>5</v>
      </c>
      <c r="B17" s="125"/>
      <c r="C17" s="125"/>
      <c r="D17" s="125"/>
      <c r="E17" s="125"/>
      <c r="F17" s="125"/>
      <c r="G17" s="125"/>
      <c r="H17" s="125"/>
      <c r="I17" s="125"/>
      <c r="J17" s="345"/>
      <c r="K17" s="105"/>
      <c r="L17" s="105"/>
      <c r="M17" s="210"/>
      <c r="N17" s="133"/>
      <c r="O17" s="125"/>
      <c r="P17" s="345">
        <v>400</v>
      </c>
      <c r="Q17" s="346">
        <v>20</v>
      </c>
      <c r="R17" s="346">
        <v>2.2000000000000002</v>
      </c>
      <c r="S17" s="347">
        <v>40</v>
      </c>
      <c r="T17" s="346">
        <v>1</v>
      </c>
      <c r="U17" s="125"/>
      <c r="V17" s="125"/>
      <c r="W17" s="125"/>
      <c r="X17" s="125"/>
      <c r="Y17" s="125"/>
      <c r="Z17" s="125"/>
      <c r="AA17" s="129"/>
    </row>
    <row r="18" spans="1:27" x14ac:dyDescent="0.25">
      <c r="A18" s="130">
        <v>6</v>
      </c>
      <c r="B18" s="125"/>
      <c r="C18" s="125"/>
      <c r="D18" s="125"/>
      <c r="E18" s="125"/>
      <c r="F18" s="125"/>
      <c r="G18" s="125"/>
      <c r="H18" s="125"/>
      <c r="I18" s="125"/>
      <c r="J18" s="345"/>
      <c r="K18" s="348"/>
      <c r="L18" s="348"/>
      <c r="M18" s="210"/>
      <c r="N18" s="143"/>
      <c r="O18" s="125"/>
      <c r="P18" s="345">
        <v>500</v>
      </c>
      <c r="Q18" s="349">
        <v>23</v>
      </c>
      <c r="R18" s="349">
        <v>2.5</v>
      </c>
      <c r="S18" s="347"/>
      <c r="T18" s="350"/>
      <c r="U18" s="125"/>
      <c r="V18" s="125"/>
      <c r="W18" s="125"/>
      <c r="X18" s="125"/>
      <c r="Y18" s="125"/>
      <c r="Z18" s="125"/>
      <c r="AA18" s="129"/>
    </row>
    <row r="19" spans="1:27" x14ac:dyDescent="0.25">
      <c r="A19" s="130">
        <v>7</v>
      </c>
      <c r="B19" s="125"/>
      <c r="C19" s="125"/>
      <c r="D19" s="125"/>
      <c r="E19" s="125"/>
      <c r="F19" s="125"/>
      <c r="G19" s="125"/>
      <c r="H19" s="125"/>
      <c r="I19" s="125"/>
      <c r="J19" s="345"/>
      <c r="K19" s="105"/>
      <c r="L19" s="105"/>
      <c r="M19" s="210"/>
      <c r="N19" s="133"/>
      <c r="O19" s="125"/>
      <c r="P19" s="345">
        <v>600</v>
      </c>
      <c r="Q19" s="346">
        <v>26</v>
      </c>
      <c r="R19" s="346">
        <v>2.6</v>
      </c>
      <c r="S19" s="347"/>
      <c r="T19" s="346"/>
      <c r="U19" s="125"/>
      <c r="V19" s="125"/>
      <c r="W19" s="125"/>
      <c r="X19" s="125"/>
      <c r="Y19" s="125"/>
      <c r="Z19" s="125"/>
      <c r="AA19" s="129"/>
    </row>
    <row r="20" spans="1:27" x14ac:dyDescent="0.25">
      <c r="A20" s="130">
        <v>8</v>
      </c>
      <c r="B20" s="125"/>
      <c r="C20" s="125"/>
      <c r="D20" s="125"/>
      <c r="E20" s="125"/>
      <c r="F20" s="125"/>
      <c r="G20" s="125"/>
      <c r="H20" s="125"/>
      <c r="I20" s="125"/>
      <c r="J20" s="345"/>
      <c r="K20" s="348"/>
      <c r="L20" s="348"/>
      <c r="M20" s="210"/>
      <c r="N20" s="143"/>
      <c r="O20" s="125"/>
      <c r="P20" s="345"/>
      <c r="Q20" s="349"/>
      <c r="R20" s="349"/>
      <c r="S20" s="347"/>
      <c r="T20" s="350"/>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10"/>
      <c r="N21" s="133"/>
      <c r="O21" s="125"/>
      <c r="P21" s="351"/>
      <c r="Q21" s="346"/>
      <c r="R21" s="346"/>
      <c r="S21" s="347"/>
      <c r="T21" s="346"/>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10"/>
      <c r="N22" s="143"/>
      <c r="O22" s="125"/>
      <c r="P22" s="351"/>
      <c r="Q22" s="349"/>
      <c r="R22" s="349"/>
      <c r="S22" s="347"/>
      <c r="T22" s="350"/>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0"/>
      <c r="N23" s="133"/>
      <c r="O23" s="125"/>
      <c r="P23" s="351"/>
      <c r="Q23" s="346"/>
      <c r="R23" s="346"/>
      <c r="S23" s="347"/>
      <c r="T23" s="346"/>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0"/>
      <c r="N24" s="143"/>
      <c r="O24" s="125"/>
      <c r="P24" s="351"/>
      <c r="Q24" s="349"/>
      <c r="R24" s="349"/>
      <c r="S24" s="347"/>
      <c r="T24" s="350"/>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0"/>
      <c r="N25" s="133"/>
      <c r="O25" s="125"/>
      <c r="P25" s="351"/>
      <c r="Q25" s="346"/>
      <c r="R25" s="346"/>
      <c r="S25" s="347"/>
      <c r="T25" s="346"/>
      <c r="U25" s="125"/>
      <c r="V25" s="125"/>
      <c r="W25" s="125"/>
      <c r="X25" s="125"/>
      <c r="Y25" s="125"/>
      <c r="Z25" s="125"/>
    </row>
    <row r="26" spans="1:27" x14ac:dyDescent="0.2">
      <c r="A26" s="130">
        <v>14</v>
      </c>
      <c r="B26" s="125"/>
      <c r="C26" s="125"/>
      <c r="D26" s="125"/>
      <c r="E26" s="125"/>
      <c r="F26" s="125"/>
      <c r="G26" s="125"/>
      <c r="H26" s="125"/>
      <c r="I26" s="125"/>
      <c r="J26" s="141"/>
      <c r="K26" s="142"/>
      <c r="L26" s="142"/>
      <c r="M26" s="210"/>
      <c r="N26" s="143"/>
      <c r="O26" s="125"/>
      <c r="P26" s="351"/>
      <c r="Q26" s="349"/>
      <c r="R26" s="349"/>
      <c r="S26" s="347"/>
      <c r="T26" s="350"/>
      <c r="U26" s="125"/>
      <c r="V26" s="125"/>
      <c r="W26" s="125"/>
      <c r="X26" s="125"/>
      <c r="Y26" s="125"/>
      <c r="Z26" s="125"/>
    </row>
    <row r="27" spans="1:27" x14ac:dyDescent="0.2">
      <c r="A27" s="130">
        <v>15</v>
      </c>
      <c r="B27" s="125"/>
      <c r="C27" s="125"/>
      <c r="D27" s="125"/>
      <c r="E27" s="125"/>
      <c r="F27" s="125"/>
      <c r="G27" s="125"/>
      <c r="H27" s="125"/>
      <c r="I27" s="125"/>
      <c r="J27" s="141"/>
      <c r="K27" s="133"/>
      <c r="L27" s="133"/>
      <c r="M27" s="210"/>
      <c r="N27" s="133"/>
      <c r="O27" s="125"/>
      <c r="P27" s="351"/>
      <c r="Q27" s="346"/>
      <c r="R27" s="346"/>
      <c r="S27" s="347"/>
      <c r="T27" s="346"/>
      <c r="U27" s="125"/>
      <c r="V27" s="125"/>
      <c r="W27" s="125"/>
      <c r="X27" s="125"/>
      <c r="Y27" s="125"/>
      <c r="Z27" s="125"/>
    </row>
    <row r="28" spans="1:27" x14ac:dyDescent="0.2">
      <c r="A28" s="130">
        <v>16</v>
      </c>
      <c r="B28" s="125"/>
      <c r="C28" s="125"/>
      <c r="D28" s="125"/>
      <c r="E28" s="125"/>
      <c r="F28" s="125"/>
      <c r="G28" s="125"/>
      <c r="H28" s="125"/>
      <c r="I28" s="125"/>
      <c r="J28" s="141"/>
      <c r="K28" s="142"/>
      <c r="L28" s="142"/>
      <c r="M28" s="210"/>
      <c r="N28" s="143"/>
      <c r="O28" s="125"/>
      <c r="P28" s="351"/>
      <c r="Q28" s="349"/>
      <c r="R28" s="349"/>
      <c r="S28" s="347"/>
      <c r="T28" s="350"/>
      <c r="U28" s="125"/>
      <c r="V28" s="125"/>
      <c r="W28" s="125"/>
      <c r="X28" s="125"/>
      <c r="Y28" s="125"/>
      <c r="Z28" s="125"/>
    </row>
    <row r="29" spans="1:27" x14ac:dyDescent="0.2">
      <c r="A29" s="130">
        <v>17</v>
      </c>
      <c r="B29" s="125"/>
      <c r="C29" s="125"/>
      <c r="D29" s="125"/>
      <c r="E29" s="125"/>
      <c r="F29" s="125"/>
      <c r="G29" s="125"/>
      <c r="H29" s="125"/>
      <c r="I29" s="125"/>
      <c r="J29" s="141"/>
      <c r="K29" s="133"/>
      <c r="L29" s="133"/>
      <c r="M29" s="210"/>
      <c r="N29" s="133"/>
      <c r="O29" s="125"/>
      <c r="P29" s="351"/>
      <c r="Q29" s="346"/>
      <c r="R29" s="346"/>
      <c r="S29" s="347"/>
      <c r="T29" s="346"/>
      <c r="U29" s="125"/>
      <c r="V29" s="125"/>
      <c r="W29" s="125"/>
      <c r="X29" s="125"/>
      <c r="Y29" s="125"/>
      <c r="Z29" s="125"/>
    </row>
    <row r="30" spans="1:27" x14ac:dyDescent="0.2">
      <c r="A30" s="130">
        <v>18</v>
      </c>
      <c r="B30" s="125"/>
      <c r="C30" s="125"/>
      <c r="D30" s="125"/>
      <c r="E30" s="125"/>
      <c r="F30" s="125"/>
      <c r="G30" s="125"/>
      <c r="H30" s="125"/>
      <c r="I30" s="125"/>
      <c r="J30" s="141"/>
      <c r="K30" s="142"/>
      <c r="L30" s="142"/>
      <c r="M30" s="210"/>
      <c r="N30" s="143"/>
      <c r="O30" s="125"/>
      <c r="P30" s="351"/>
      <c r="Q30" s="349"/>
      <c r="R30" s="349"/>
      <c r="S30" s="347"/>
      <c r="T30" s="350"/>
      <c r="U30" s="125"/>
      <c r="V30" s="125"/>
      <c r="W30" s="125"/>
      <c r="X30" s="125"/>
      <c r="Y30" s="125"/>
      <c r="Z30" s="125"/>
    </row>
    <row r="31" spans="1:27" x14ac:dyDescent="0.2">
      <c r="A31" s="130">
        <v>19</v>
      </c>
      <c r="B31" s="125"/>
      <c r="C31" s="125"/>
      <c r="D31" s="125"/>
      <c r="E31" s="125"/>
      <c r="F31" s="125"/>
      <c r="G31" s="125"/>
      <c r="H31" s="125"/>
      <c r="I31" s="125"/>
      <c r="J31" s="141"/>
      <c r="K31" s="133"/>
      <c r="L31" s="133"/>
      <c r="M31" s="210"/>
      <c r="N31" s="133"/>
      <c r="O31" s="125"/>
      <c r="P31" s="351"/>
      <c r="Q31" s="346"/>
      <c r="R31" s="346"/>
      <c r="S31" s="347"/>
      <c r="T31" s="346"/>
      <c r="U31" s="125"/>
      <c r="V31" s="125"/>
      <c r="W31" s="125"/>
      <c r="X31" s="125"/>
      <c r="Y31" s="125"/>
      <c r="Z31" s="125"/>
    </row>
    <row r="32" spans="1:27" x14ac:dyDescent="0.2">
      <c r="A32" s="130">
        <v>20</v>
      </c>
      <c r="B32" s="125"/>
      <c r="C32" s="125"/>
      <c r="D32" s="125"/>
      <c r="E32" s="125"/>
      <c r="F32" s="125"/>
      <c r="G32" s="125"/>
      <c r="H32" s="125"/>
      <c r="I32" s="125"/>
      <c r="J32" s="141"/>
      <c r="K32" s="142"/>
      <c r="L32" s="142"/>
      <c r="M32" s="210"/>
      <c r="N32" s="143"/>
      <c r="O32" s="125"/>
      <c r="P32" s="351"/>
      <c r="Q32" s="349"/>
      <c r="R32" s="349"/>
      <c r="S32" s="347"/>
      <c r="T32" s="350"/>
      <c r="U32" s="125"/>
      <c r="V32" s="125"/>
      <c r="W32" s="125"/>
      <c r="X32" s="125"/>
      <c r="Y32" s="125"/>
      <c r="Z32" s="125"/>
    </row>
    <row r="33" spans="1:26" x14ac:dyDescent="0.2">
      <c r="A33" s="130">
        <v>21</v>
      </c>
      <c r="B33" s="125"/>
      <c r="C33" s="125"/>
      <c r="D33" s="125"/>
      <c r="E33" s="125"/>
      <c r="F33" s="125"/>
      <c r="G33" s="125"/>
      <c r="H33" s="125"/>
      <c r="I33" s="125"/>
      <c r="J33" s="141"/>
      <c r="K33" s="133"/>
      <c r="L33" s="133"/>
      <c r="M33" s="210"/>
      <c r="N33" s="133"/>
      <c r="O33" s="125"/>
      <c r="P33" s="351"/>
      <c r="Q33" s="346"/>
      <c r="R33" s="346"/>
      <c r="S33" s="347"/>
      <c r="T33" s="346"/>
      <c r="U33" s="125"/>
      <c r="V33" s="125"/>
      <c r="W33" s="125"/>
      <c r="X33" s="125"/>
      <c r="Y33" s="125"/>
      <c r="Z33" s="125"/>
    </row>
    <row r="34" spans="1:26" x14ac:dyDescent="0.2">
      <c r="A34" s="130">
        <v>22</v>
      </c>
      <c r="B34" s="125"/>
      <c r="C34" s="125"/>
      <c r="D34" s="125"/>
      <c r="E34" s="125"/>
      <c r="F34" s="125"/>
      <c r="G34" s="125"/>
      <c r="H34" s="125"/>
      <c r="I34" s="125"/>
      <c r="J34" s="141"/>
      <c r="K34" s="142"/>
      <c r="L34" s="142"/>
      <c r="M34" s="210"/>
      <c r="N34" s="143"/>
      <c r="O34" s="125"/>
      <c r="P34" s="351"/>
      <c r="Q34" s="349"/>
      <c r="R34" s="349"/>
      <c r="S34" s="347"/>
      <c r="T34" s="350"/>
      <c r="U34" s="125"/>
      <c r="V34" s="125"/>
      <c r="W34" s="125"/>
      <c r="X34" s="125"/>
      <c r="Y34" s="125"/>
      <c r="Z34" s="125"/>
    </row>
    <row r="35" spans="1:26" x14ac:dyDescent="0.2">
      <c r="A35" s="130">
        <v>23</v>
      </c>
      <c r="B35" s="125"/>
      <c r="C35" s="125"/>
      <c r="D35" s="125"/>
      <c r="E35" s="125"/>
      <c r="F35" s="125"/>
      <c r="G35" s="125"/>
      <c r="H35" s="125"/>
      <c r="I35" s="125"/>
      <c r="J35" s="141"/>
      <c r="K35" s="133"/>
      <c r="L35" s="133"/>
      <c r="M35" s="210"/>
      <c r="N35" s="133"/>
      <c r="O35" s="125"/>
      <c r="P35" s="351"/>
      <c r="Q35" s="346"/>
      <c r="R35" s="346"/>
      <c r="S35" s="347"/>
      <c r="T35" s="346"/>
      <c r="U35" s="125"/>
      <c r="V35" s="125"/>
      <c r="W35" s="125"/>
      <c r="X35" s="125"/>
      <c r="Y35" s="125"/>
      <c r="Z35" s="125"/>
    </row>
    <row r="36" spans="1:26" x14ac:dyDescent="0.2">
      <c r="A36" s="130">
        <v>24</v>
      </c>
      <c r="B36" s="125"/>
      <c r="C36" s="125"/>
      <c r="D36" s="125"/>
      <c r="E36" s="125"/>
      <c r="F36" s="125"/>
      <c r="G36" s="125"/>
      <c r="H36" s="125"/>
      <c r="I36" s="125"/>
      <c r="J36" s="141"/>
      <c r="K36" s="142"/>
      <c r="L36" s="142"/>
      <c r="M36" s="210"/>
      <c r="N36" s="143"/>
      <c r="O36" s="125"/>
      <c r="P36" s="351"/>
      <c r="Q36" s="349"/>
      <c r="R36" s="349"/>
      <c r="S36" s="347"/>
      <c r="T36" s="350"/>
      <c r="U36" s="125"/>
      <c r="V36" s="125"/>
      <c r="W36" s="125"/>
      <c r="X36" s="125"/>
      <c r="Y36" s="125"/>
      <c r="Z36" s="125"/>
    </row>
    <row r="37" spans="1:26" x14ac:dyDescent="0.2">
      <c r="A37" s="130">
        <v>25</v>
      </c>
      <c r="B37" s="125"/>
      <c r="C37" s="125"/>
      <c r="D37" s="125"/>
      <c r="E37" s="125"/>
      <c r="F37" s="125"/>
      <c r="G37" s="125"/>
      <c r="H37" s="125"/>
      <c r="I37" s="125"/>
      <c r="J37" s="141"/>
      <c r="K37" s="133"/>
      <c r="L37" s="133"/>
      <c r="M37" s="210"/>
      <c r="N37" s="133"/>
      <c r="O37" s="125"/>
      <c r="P37" s="351"/>
      <c r="Q37" s="346"/>
      <c r="R37" s="346"/>
      <c r="S37" s="347"/>
      <c r="T37" s="346"/>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C4:H4"/>
    <mergeCell ref="P5:T5"/>
    <mergeCell ref="Q6:R6"/>
    <mergeCell ref="J4:T4"/>
    <mergeCell ref="C5:E5"/>
    <mergeCell ref="G5:H5"/>
    <mergeCell ref="J5:N5"/>
    <mergeCell ref="K6:L6"/>
    <mergeCell ref="D7:F7"/>
    <mergeCell ref="G7:H7"/>
    <mergeCell ref="D11:E11"/>
    <mergeCell ref="G11:H11"/>
    <mergeCell ref="P11:R11"/>
    <mergeCell ref="J11:L11"/>
    <mergeCell ref="M11:N11"/>
    <mergeCell ref="J7:N7"/>
    <mergeCell ref="P7:T7"/>
    <mergeCell ref="S11:T11"/>
  </mergeCells>
  <hyperlinks>
    <hyperlink ref="A1" location="IGAP!A1" display="IGAP!A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election activeCell="B1" sqref="B1"/>
    </sheetView>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39" t="s">
        <v>786</v>
      </c>
      <c r="D2" s="241"/>
      <c r="E2" s="241"/>
      <c r="F2" s="241"/>
      <c r="G2" s="241"/>
      <c r="H2" s="241"/>
      <c r="I2" s="241"/>
      <c r="J2" s="241"/>
      <c r="K2" s="241"/>
      <c r="L2" s="241"/>
      <c r="M2" s="241"/>
      <c r="N2" s="241"/>
      <c r="O2" s="241"/>
      <c r="P2" s="241"/>
      <c r="Q2" s="241"/>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89" t="s">
        <v>612</v>
      </c>
      <c r="D4" s="389"/>
      <c r="E4" s="125"/>
      <c r="F4" s="382" t="s">
        <v>612</v>
      </c>
      <c r="G4" s="381"/>
      <c r="H4" s="125"/>
      <c r="I4" s="379" t="s">
        <v>612</v>
      </c>
      <c r="J4" s="380"/>
      <c r="K4" s="381"/>
      <c r="L4" s="125"/>
      <c r="M4" s="382" t="s">
        <v>612</v>
      </c>
      <c r="N4" s="381"/>
      <c r="O4" s="125"/>
      <c r="P4" s="382" t="s">
        <v>612</v>
      </c>
      <c r="Q4" s="381"/>
      <c r="R4" s="125"/>
      <c r="S4" s="125"/>
      <c r="T4" s="125"/>
      <c r="U4" s="125"/>
      <c r="V4" s="125"/>
      <c r="W4" s="125"/>
      <c r="X4" s="125"/>
      <c r="Y4" s="125"/>
      <c r="Z4" s="125"/>
    </row>
    <row r="5" spans="1:26" ht="16.5" thickBot="1" x14ac:dyDescent="0.25">
      <c r="A5" s="135" t="s">
        <v>445</v>
      </c>
      <c r="B5" s="125"/>
      <c r="C5" s="389" t="s">
        <v>509</v>
      </c>
      <c r="D5" s="389"/>
      <c r="E5" s="125"/>
      <c r="F5" s="379" t="s">
        <v>515</v>
      </c>
      <c r="G5" s="381"/>
      <c r="H5" s="125"/>
      <c r="I5" s="379" t="s">
        <v>513</v>
      </c>
      <c r="J5" s="380"/>
      <c r="K5" s="381"/>
      <c r="L5" s="125"/>
      <c r="M5" s="379" t="s">
        <v>514</v>
      </c>
      <c r="N5" s="381"/>
      <c r="O5" s="125"/>
      <c r="P5" s="379" t="s">
        <v>497</v>
      </c>
      <c r="Q5" s="381"/>
      <c r="R5" s="125"/>
      <c r="S5" s="125"/>
      <c r="T5" s="125"/>
      <c r="U5" s="125"/>
      <c r="V5" s="125"/>
      <c r="W5" s="125"/>
      <c r="X5" s="125"/>
      <c r="Y5" s="125"/>
      <c r="Z5" s="125"/>
    </row>
    <row r="6" spans="1:26" ht="16.5" thickBot="1" x14ac:dyDescent="0.25">
      <c r="A6" s="125"/>
      <c r="B6" s="125"/>
      <c r="C6" s="388" t="s">
        <v>775</v>
      </c>
      <c r="D6" s="388"/>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72" t="s">
        <v>463</v>
      </c>
      <c r="D7" s="373"/>
      <c r="E7" s="125"/>
      <c r="F7" s="372" t="s">
        <v>840</v>
      </c>
      <c r="G7" s="373"/>
      <c r="H7" s="125"/>
      <c r="I7" s="390" t="s">
        <v>845</v>
      </c>
      <c r="J7" s="390"/>
      <c r="K7" s="390"/>
      <c r="L7" s="125"/>
      <c r="M7" s="390" t="s">
        <v>222</v>
      </c>
      <c r="N7" s="390"/>
      <c r="O7" s="125"/>
      <c r="P7" s="372" t="s">
        <v>841</v>
      </c>
      <c r="Q7" s="373"/>
      <c r="R7" s="125"/>
      <c r="S7" s="125"/>
      <c r="T7" s="125"/>
      <c r="U7" s="125"/>
      <c r="V7" s="125"/>
      <c r="W7" s="125"/>
      <c r="X7" s="125"/>
      <c r="Y7" s="125"/>
      <c r="Z7" s="125"/>
    </row>
    <row r="8" spans="1:26" ht="16.5" thickBot="1" x14ac:dyDescent="0.25">
      <c r="A8" s="145" t="s">
        <v>644</v>
      </c>
      <c r="B8" s="125"/>
      <c r="C8" s="145" t="s">
        <v>635</v>
      </c>
      <c r="D8" s="145" t="s">
        <v>426</v>
      </c>
      <c r="E8" s="125"/>
      <c r="F8" s="125"/>
      <c r="G8" s="145" t="s">
        <v>426</v>
      </c>
      <c r="H8" s="125"/>
      <c r="I8" s="145" t="s">
        <v>635</v>
      </c>
      <c r="J8" s="145" t="s">
        <v>426</v>
      </c>
      <c r="K8" s="145" t="s">
        <v>427</v>
      </c>
      <c r="L8" s="154"/>
      <c r="M8" s="145" t="s">
        <v>635</v>
      </c>
      <c r="N8" s="145" t="s">
        <v>426</v>
      </c>
      <c r="O8" s="125"/>
      <c r="P8" s="145" t="s">
        <v>635</v>
      </c>
      <c r="Q8" s="145" t="s">
        <v>426</v>
      </c>
      <c r="R8" s="125"/>
      <c r="S8" s="125"/>
      <c r="T8" s="125"/>
      <c r="U8" s="125"/>
      <c r="V8" s="125"/>
      <c r="W8" s="125"/>
      <c r="X8" s="125"/>
      <c r="Y8" s="125"/>
      <c r="Z8" s="125"/>
    </row>
    <row r="9" spans="1:26" x14ac:dyDescent="0.2">
      <c r="A9" s="214" t="s">
        <v>643</v>
      </c>
      <c r="B9" s="126"/>
      <c r="C9" s="126"/>
      <c r="D9" s="216">
        <v>1</v>
      </c>
      <c r="E9" s="126"/>
      <c r="F9" s="128"/>
      <c r="G9" s="216">
        <v>0</v>
      </c>
      <c r="H9" s="126"/>
      <c r="I9" s="126"/>
      <c r="J9" s="216">
        <v>1</v>
      </c>
      <c r="K9" s="216">
        <v>1</v>
      </c>
      <c r="L9" s="126"/>
      <c r="M9" s="126"/>
      <c r="N9" s="216">
        <v>1</v>
      </c>
      <c r="O9" s="126"/>
      <c r="P9" s="126"/>
      <c r="Q9" s="216">
        <v>1</v>
      </c>
      <c r="R9" s="125"/>
      <c r="S9" s="125"/>
      <c r="T9" s="125"/>
      <c r="U9" s="125"/>
      <c r="V9" s="125"/>
      <c r="W9" s="125"/>
      <c r="X9" s="125"/>
      <c r="Y9" s="125"/>
      <c r="Z9" s="125"/>
    </row>
    <row r="10" spans="1:26" s="129" customFormat="1" x14ac:dyDescent="0.2">
      <c r="A10" s="218" t="s">
        <v>641</v>
      </c>
      <c r="B10" s="219"/>
      <c r="C10" s="219"/>
      <c r="D10" s="220">
        <f>COUNT(D13:D37)</f>
        <v>1</v>
      </c>
      <c r="E10" s="219"/>
      <c r="F10" s="222"/>
      <c r="G10" s="220">
        <f>COUNT(G13:G37)</f>
        <v>1</v>
      </c>
      <c r="H10" s="219"/>
      <c r="I10" s="219"/>
      <c r="J10" s="220">
        <f>COUNT(J13:J37)</f>
        <v>1</v>
      </c>
      <c r="K10" s="220">
        <f>COUNT(K13:K37)</f>
        <v>1</v>
      </c>
      <c r="L10" s="219"/>
      <c r="M10" s="219"/>
      <c r="N10" s="220">
        <f>COUNT(N13:N37)</f>
        <v>1</v>
      </c>
      <c r="O10" s="219"/>
      <c r="P10" s="219"/>
      <c r="Q10" s="220">
        <f>COUNT(Q13:Q37)</f>
        <v>5</v>
      </c>
      <c r="R10" s="126"/>
      <c r="S10" s="126"/>
      <c r="T10" s="126"/>
      <c r="U10" s="126"/>
      <c r="V10" s="126"/>
      <c r="W10" s="126"/>
      <c r="X10" s="126"/>
      <c r="Y10" s="126"/>
      <c r="Z10" s="126"/>
    </row>
    <row r="11" spans="1:26" x14ac:dyDescent="0.2">
      <c r="A11" s="221" t="s">
        <v>642</v>
      </c>
      <c r="B11" s="219"/>
      <c r="C11" s="374" t="s">
        <v>132</v>
      </c>
      <c r="D11" s="375"/>
      <c r="E11" s="219"/>
      <c r="F11" s="374" t="s">
        <v>23</v>
      </c>
      <c r="G11" s="374"/>
      <c r="H11" s="219"/>
      <c r="I11" s="374" t="s">
        <v>878</v>
      </c>
      <c r="J11" s="374"/>
      <c r="K11" s="374"/>
      <c r="L11" s="219"/>
      <c r="M11" s="374" t="s">
        <v>31</v>
      </c>
      <c r="N11" s="374"/>
      <c r="O11" s="219"/>
      <c r="P11" s="374" t="s">
        <v>30</v>
      </c>
      <c r="Q11" s="374"/>
      <c r="R11" s="125"/>
      <c r="S11" s="125"/>
      <c r="T11" s="125"/>
      <c r="U11" s="125"/>
      <c r="V11" s="125"/>
      <c r="W11" s="125"/>
      <c r="X11" s="125"/>
      <c r="Y11" s="125"/>
      <c r="Z11" s="125"/>
    </row>
    <row r="12" spans="1:26" x14ac:dyDescent="0.2">
      <c r="A12" s="130" t="s">
        <v>317</v>
      </c>
      <c r="B12" s="125"/>
      <c r="C12" s="131" t="s">
        <v>434</v>
      </c>
      <c r="D12" s="131" t="s">
        <v>634</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345">
        <v>1</v>
      </c>
      <c r="D13" s="146">
        <v>3</v>
      </c>
      <c r="E13" s="125"/>
      <c r="F13" s="132">
        <v>1</v>
      </c>
      <c r="G13" s="133">
        <v>5</v>
      </c>
      <c r="H13" s="125"/>
      <c r="I13" s="345">
        <v>1</v>
      </c>
      <c r="J13" s="105">
        <v>30</v>
      </c>
      <c r="K13" s="133">
        <v>20</v>
      </c>
      <c r="L13" s="125"/>
      <c r="M13" s="345">
        <v>1</v>
      </c>
      <c r="N13" s="133">
        <v>3</v>
      </c>
      <c r="O13" s="125"/>
      <c r="P13" s="147">
        <v>0</v>
      </c>
      <c r="Q13" s="133">
        <v>0</v>
      </c>
      <c r="R13" s="125"/>
      <c r="S13" s="125"/>
      <c r="T13" s="125"/>
      <c r="U13" s="125"/>
      <c r="V13" s="125"/>
      <c r="W13" s="125"/>
      <c r="X13" s="125"/>
      <c r="Y13" s="125"/>
      <c r="Z13" s="125"/>
    </row>
    <row r="14" spans="1:26" x14ac:dyDescent="0.25">
      <c r="A14" s="130">
        <v>2</v>
      </c>
      <c r="B14" s="125"/>
      <c r="C14" s="345"/>
      <c r="D14" s="148"/>
      <c r="E14" s="125"/>
      <c r="F14" s="125"/>
      <c r="G14" s="125"/>
      <c r="H14" s="125"/>
      <c r="I14" s="345"/>
      <c r="J14" s="348"/>
      <c r="K14" s="142"/>
      <c r="L14" s="125"/>
      <c r="M14" s="345"/>
      <c r="N14" s="142"/>
      <c r="O14" s="125"/>
      <c r="P14" s="147">
        <v>25</v>
      </c>
      <c r="Q14" s="149">
        <v>1</v>
      </c>
      <c r="R14" s="125"/>
      <c r="S14" s="125"/>
      <c r="T14" s="125"/>
      <c r="U14" s="125"/>
      <c r="V14" s="125"/>
      <c r="W14" s="125"/>
      <c r="X14" s="125"/>
      <c r="Y14" s="125"/>
      <c r="Z14" s="125"/>
    </row>
    <row r="15" spans="1:26" x14ac:dyDescent="0.25">
      <c r="A15" s="130">
        <v>3</v>
      </c>
      <c r="B15" s="125"/>
      <c r="C15" s="345"/>
      <c r="D15" s="146"/>
      <c r="E15" s="125"/>
      <c r="F15" s="125"/>
      <c r="G15" s="125"/>
      <c r="H15" s="125"/>
      <c r="I15" s="345"/>
      <c r="J15" s="105"/>
      <c r="K15" s="133"/>
      <c r="L15" s="125"/>
      <c r="M15" s="345"/>
      <c r="N15" s="133"/>
      <c r="O15" s="125"/>
      <c r="P15" s="147">
        <v>50</v>
      </c>
      <c r="Q15" s="133">
        <v>2.5</v>
      </c>
      <c r="R15" s="125"/>
      <c r="S15" s="125"/>
      <c r="T15" s="125"/>
      <c r="U15" s="125"/>
      <c r="V15" s="125"/>
      <c r="W15" s="125"/>
      <c r="X15" s="125"/>
      <c r="Y15" s="125"/>
      <c r="Z15" s="125"/>
    </row>
    <row r="16" spans="1:26" x14ac:dyDescent="0.25">
      <c r="A16" s="130">
        <v>4</v>
      </c>
      <c r="B16" s="125"/>
      <c r="C16" s="345"/>
      <c r="D16" s="148"/>
      <c r="E16" s="125"/>
      <c r="F16" s="125"/>
      <c r="G16" s="125"/>
      <c r="H16" s="125"/>
      <c r="I16" s="345"/>
      <c r="J16" s="348"/>
      <c r="K16" s="142"/>
      <c r="L16" s="125"/>
      <c r="M16" s="345"/>
      <c r="N16" s="142"/>
      <c r="O16" s="125"/>
      <c r="P16" s="147">
        <v>75</v>
      </c>
      <c r="Q16" s="149">
        <v>4</v>
      </c>
      <c r="R16" s="125"/>
      <c r="S16" s="125"/>
      <c r="T16" s="125"/>
      <c r="U16" s="125"/>
      <c r="V16" s="125"/>
      <c r="W16" s="125"/>
      <c r="X16" s="125"/>
      <c r="Y16" s="125"/>
      <c r="Z16" s="125"/>
    </row>
    <row r="17" spans="1:26" x14ac:dyDescent="0.25">
      <c r="A17" s="130">
        <v>5</v>
      </c>
      <c r="B17" s="125"/>
      <c r="C17" s="345"/>
      <c r="D17" s="146"/>
      <c r="E17" s="125"/>
      <c r="F17" s="125"/>
      <c r="G17" s="125"/>
      <c r="H17" s="125"/>
      <c r="I17" s="345"/>
      <c r="J17" s="105"/>
      <c r="K17" s="133"/>
      <c r="L17" s="125"/>
      <c r="M17" s="345"/>
      <c r="N17" s="133"/>
      <c r="O17" s="125"/>
      <c r="P17" s="147">
        <v>100</v>
      </c>
      <c r="Q17" s="133">
        <v>6</v>
      </c>
      <c r="R17" s="125"/>
      <c r="S17" s="125"/>
      <c r="T17" s="125"/>
      <c r="U17" s="125"/>
      <c r="V17" s="125"/>
      <c r="W17" s="125"/>
      <c r="X17" s="125"/>
      <c r="Y17" s="125"/>
      <c r="Z17" s="125"/>
    </row>
    <row r="18" spans="1:26" x14ac:dyDescent="0.25">
      <c r="A18" s="130">
        <v>6</v>
      </c>
      <c r="B18" s="125"/>
      <c r="C18" s="345"/>
      <c r="D18" s="148"/>
      <c r="E18" s="125"/>
      <c r="F18" s="125"/>
      <c r="G18" s="125"/>
      <c r="H18" s="125"/>
      <c r="I18" s="345"/>
      <c r="J18" s="348"/>
      <c r="K18" s="142"/>
      <c r="L18" s="125"/>
      <c r="M18" s="345"/>
      <c r="N18" s="142"/>
      <c r="O18" s="125"/>
      <c r="P18" s="147"/>
      <c r="Q18" s="149"/>
      <c r="R18" s="125"/>
      <c r="S18" s="125"/>
      <c r="T18" s="125"/>
      <c r="U18" s="125"/>
      <c r="V18" s="125"/>
      <c r="W18" s="125"/>
      <c r="X18" s="125"/>
      <c r="Y18" s="125"/>
      <c r="Z18" s="125"/>
    </row>
    <row r="19" spans="1:26" x14ac:dyDescent="0.25">
      <c r="A19" s="130">
        <v>7</v>
      </c>
      <c r="B19" s="125"/>
      <c r="C19" s="345"/>
      <c r="D19" s="146"/>
      <c r="E19" s="125"/>
      <c r="F19" s="125"/>
      <c r="G19" s="125"/>
      <c r="H19" s="125"/>
      <c r="I19" s="345"/>
      <c r="J19" s="133"/>
      <c r="K19" s="133"/>
      <c r="L19" s="125"/>
      <c r="M19" s="345"/>
      <c r="N19" s="133"/>
      <c r="O19" s="125"/>
      <c r="P19" s="147"/>
      <c r="Q19" s="133"/>
      <c r="R19" s="125"/>
      <c r="S19" s="125"/>
      <c r="T19" s="125"/>
      <c r="U19" s="125"/>
      <c r="V19" s="125"/>
      <c r="W19" s="125"/>
      <c r="X19" s="125"/>
      <c r="Y19" s="125"/>
      <c r="Z19" s="125"/>
    </row>
    <row r="20" spans="1:26" x14ac:dyDescent="0.25">
      <c r="A20" s="130">
        <v>8</v>
      </c>
      <c r="B20" s="125"/>
      <c r="C20" s="345"/>
      <c r="D20" s="148"/>
      <c r="E20" s="125"/>
      <c r="F20" s="125"/>
      <c r="G20" s="125"/>
      <c r="H20" s="125"/>
      <c r="I20" s="345"/>
      <c r="J20" s="142"/>
      <c r="K20" s="142"/>
      <c r="L20" s="125"/>
      <c r="M20" s="345"/>
      <c r="N20" s="142"/>
      <c r="O20" s="125"/>
      <c r="P20" s="147"/>
      <c r="Q20" s="149"/>
      <c r="R20" s="125"/>
      <c r="S20" s="125"/>
      <c r="T20" s="125"/>
      <c r="U20" s="125"/>
      <c r="V20" s="125"/>
      <c r="W20" s="125"/>
      <c r="X20" s="125"/>
      <c r="Y20" s="125"/>
      <c r="Z20" s="125"/>
    </row>
    <row r="21" spans="1:26" x14ac:dyDescent="0.2">
      <c r="A21" s="130">
        <v>9</v>
      </c>
      <c r="B21" s="125"/>
      <c r="C21" s="141"/>
      <c r="D21" s="146"/>
      <c r="E21" s="125"/>
      <c r="F21" s="125"/>
      <c r="G21" s="125"/>
      <c r="H21" s="125"/>
      <c r="I21" s="141"/>
      <c r="J21" s="133"/>
      <c r="K21" s="133"/>
      <c r="L21" s="125"/>
      <c r="M21" s="141"/>
      <c r="N21" s="133"/>
      <c r="O21" s="125"/>
      <c r="P21" s="147"/>
      <c r="Q21" s="133"/>
      <c r="R21" s="125"/>
      <c r="S21" s="125"/>
      <c r="T21" s="125"/>
      <c r="U21" s="125"/>
      <c r="V21" s="125"/>
      <c r="W21" s="125"/>
      <c r="X21" s="125"/>
      <c r="Y21" s="125"/>
      <c r="Z21" s="125"/>
    </row>
    <row r="22" spans="1:26" x14ac:dyDescent="0.2">
      <c r="A22" s="130">
        <v>10</v>
      </c>
      <c r="B22" s="125"/>
      <c r="C22" s="141"/>
      <c r="D22" s="148"/>
      <c r="E22" s="125"/>
      <c r="F22" s="125"/>
      <c r="G22" s="125"/>
      <c r="H22" s="125"/>
      <c r="I22" s="141"/>
      <c r="J22" s="142"/>
      <c r="K22" s="142"/>
      <c r="L22" s="125"/>
      <c r="M22" s="141"/>
      <c r="N22" s="142"/>
      <c r="O22" s="125"/>
      <c r="P22" s="147"/>
      <c r="Q22" s="149"/>
      <c r="R22" s="125"/>
      <c r="S22" s="125"/>
      <c r="T22" s="125"/>
      <c r="U22" s="125"/>
      <c r="V22" s="125"/>
      <c r="W22" s="125"/>
      <c r="X22" s="125"/>
      <c r="Y22" s="125"/>
      <c r="Z22" s="125"/>
    </row>
    <row r="23" spans="1:26" x14ac:dyDescent="0.2">
      <c r="A23" s="130">
        <v>11</v>
      </c>
      <c r="B23" s="125"/>
      <c r="C23" s="141"/>
      <c r="D23" s="146"/>
      <c r="E23" s="125"/>
      <c r="F23" s="125"/>
      <c r="G23" s="125"/>
      <c r="H23" s="125"/>
      <c r="I23" s="141"/>
      <c r="J23" s="133"/>
      <c r="K23" s="133"/>
      <c r="L23" s="125"/>
      <c r="M23" s="141"/>
      <c r="N23" s="133"/>
      <c r="O23" s="125"/>
      <c r="P23" s="147"/>
      <c r="Q23" s="133"/>
      <c r="R23" s="125"/>
      <c r="S23" s="125"/>
      <c r="T23" s="125"/>
      <c r="U23" s="125"/>
      <c r="V23" s="125"/>
      <c r="W23" s="125"/>
      <c r="X23" s="125"/>
      <c r="Y23" s="125"/>
      <c r="Z23" s="125"/>
    </row>
    <row r="24" spans="1:26" x14ac:dyDescent="0.2">
      <c r="A24" s="130">
        <v>12</v>
      </c>
      <c r="B24" s="125"/>
      <c r="C24" s="141"/>
      <c r="D24" s="148"/>
      <c r="E24" s="125"/>
      <c r="F24" s="125"/>
      <c r="G24" s="125"/>
      <c r="H24" s="125"/>
      <c r="I24" s="141"/>
      <c r="J24" s="142"/>
      <c r="K24" s="142"/>
      <c r="L24" s="125"/>
      <c r="M24" s="141"/>
      <c r="N24" s="142"/>
      <c r="O24" s="125"/>
      <c r="P24" s="147"/>
      <c r="Q24" s="149"/>
      <c r="R24" s="125"/>
      <c r="S24" s="125"/>
      <c r="T24" s="125"/>
      <c r="U24" s="125"/>
      <c r="V24" s="125"/>
      <c r="W24" s="125"/>
      <c r="X24" s="125"/>
      <c r="Y24" s="125"/>
      <c r="Z24" s="125"/>
    </row>
    <row r="25" spans="1:26" x14ac:dyDescent="0.2">
      <c r="A25" s="130">
        <v>13</v>
      </c>
      <c r="B25" s="125"/>
      <c r="C25" s="141"/>
      <c r="D25" s="146"/>
      <c r="E25" s="125"/>
      <c r="F25" s="125"/>
      <c r="G25" s="125"/>
      <c r="H25" s="125"/>
      <c r="I25" s="141"/>
      <c r="J25" s="133"/>
      <c r="K25" s="133"/>
      <c r="L25" s="125"/>
      <c r="M25" s="141"/>
      <c r="N25" s="133"/>
      <c r="O25" s="125"/>
      <c r="P25" s="147"/>
      <c r="Q25" s="133"/>
      <c r="R25" s="125"/>
      <c r="S25" s="125"/>
      <c r="T25" s="125"/>
      <c r="U25" s="125"/>
      <c r="V25" s="125"/>
      <c r="W25" s="125"/>
      <c r="X25" s="125"/>
      <c r="Y25" s="125"/>
      <c r="Z25" s="125"/>
    </row>
    <row r="26" spans="1:26" x14ac:dyDescent="0.2">
      <c r="A26" s="130">
        <v>14</v>
      </c>
      <c r="B26" s="125"/>
      <c r="C26" s="141"/>
      <c r="D26" s="148"/>
      <c r="E26" s="125"/>
      <c r="F26" s="125"/>
      <c r="G26" s="125"/>
      <c r="H26" s="125"/>
      <c r="I26" s="141"/>
      <c r="J26" s="142"/>
      <c r="K26" s="142"/>
      <c r="L26" s="125"/>
      <c r="M26" s="141"/>
      <c r="N26" s="142"/>
      <c r="O26" s="125"/>
      <c r="P26" s="147"/>
      <c r="Q26" s="149"/>
      <c r="R26" s="125"/>
      <c r="S26" s="125"/>
      <c r="T26" s="125"/>
      <c r="U26" s="125"/>
      <c r="V26" s="125"/>
      <c r="W26" s="125"/>
      <c r="X26" s="125"/>
      <c r="Y26" s="125"/>
      <c r="Z26" s="125"/>
    </row>
    <row r="27" spans="1:26" x14ac:dyDescent="0.2">
      <c r="A27" s="130">
        <v>15</v>
      </c>
      <c r="B27" s="125"/>
      <c r="C27" s="141"/>
      <c r="D27" s="146"/>
      <c r="E27" s="125"/>
      <c r="F27" s="125"/>
      <c r="G27" s="125"/>
      <c r="H27" s="125"/>
      <c r="I27" s="141"/>
      <c r="J27" s="133"/>
      <c r="K27" s="133"/>
      <c r="L27" s="125"/>
      <c r="M27" s="141"/>
      <c r="N27" s="133"/>
      <c r="O27" s="125"/>
      <c r="P27" s="147"/>
      <c r="Q27" s="133"/>
      <c r="R27" s="125"/>
      <c r="S27" s="125"/>
      <c r="T27" s="125"/>
      <c r="U27" s="125"/>
      <c r="V27" s="125"/>
      <c r="W27" s="125"/>
      <c r="X27" s="125"/>
      <c r="Y27" s="125"/>
      <c r="Z27" s="125"/>
    </row>
    <row r="28" spans="1:26" x14ac:dyDescent="0.2">
      <c r="A28" s="130">
        <v>16</v>
      </c>
      <c r="B28" s="125"/>
      <c r="C28" s="141"/>
      <c r="D28" s="148"/>
      <c r="E28" s="125"/>
      <c r="F28" s="125"/>
      <c r="G28" s="125"/>
      <c r="H28" s="125"/>
      <c r="I28" s="141"/>
      <c r="J28" s="142"/>
      <c r="K28" s="142"/>
      <c r="L28" s="125"/>
      <c r="M28" s="141"/>
      <c r="N28" s="142"/>
      <c r="O28" s="125"/>
      <c r="P28" s="147"/>
      <c r="Q28" s="149"/>
      <c r="R28" s="125"/>
      <c r="S28" s="125"/>
      <c r="T28" s="125"/>
      <c r="U28" s="125"/>
      <c r="V28" s="125"/>
      <c r="W28" s="125"/>
      <c r="X28" s="125"/>
      <c r="Y28" s="125"/>
      <c r="Z28" s="125"/>
    </row>
    <row r="29" spans="1:26" x14ac:dyDescent="0.2">
      <c r="A29" s="130">
        <v>17</v>
      </c>
      <c r="B29" s="125"/>
      <c r="C29" s="141"/>
      <c r="D29" s="146"/>
      <c r="E29" s="125"/>
      <c r="F29" s="125"/>
      <c r="G29" s="125"/>
      <c r="H29" s="125"/>
      <c r="I29" s="141"/>
      <c r="J29" s="133"/>
      <c r="K29" s="133"/>
      <c r="L29" s="125"/>
      <c r="M29" s="141"/>
      <c r="N29" s="133"/>
      <c r="O29" s="125"/>
      <c r="P29" s="147"/>
      <c r="Q29" s="133"/>
      <c r="R29" s="125"/>
      <c r="S29" s="125"/>
      <c r="T29" s="125"/>
      <c r="U29" s="125"/>
      <c r="V29" s="125"/>
      <c r="W29" s="125"/>
      <c r="X29" s="125"/>
      <c r="Y29" s="125"/>
      <c r="Z29" s="125"/>
    </row>
    <row r="30" spans="1:26" x14ac:dyDescent="0.2">
      <c r="A30" s="130">
        <v>18</v>
      </c>
      <c r="B30" s="125"/>
      <c r="C30" s="141"/>
      <c r="D30" s="148"/>
      <c r="E30" s="125"/>
      <c r="F30" s="125"/>
      <c r="G30" s="125"/>
      <c r="H30" s="125"/>
      <c r="I30" s="141"/>
      <c r="J30" s="142"/>
      <c r="K30" s="142"/>
      <c r="L30" s="125"/>
      <c r="M30" s="141"/>
      <c r="N30" s="142"/>
      <c r="O30" s="125"/>
      <c r="P30" s="147"/>
      <c r="Q30" s="149"/>
      <c r="R30" s="125"/>
      <c r="S30" s="125"/>
      <c r="T30" s="125"/>
      <c r="U30" s="125"/>
      <c r="V30" s="125"/>
      <c r="W30" s="125"/>
      <c r="X30" s="125"/>
      <c r="Y30" s="125"/>
      <c r="Z30" s="125"/>
    </row>
    <row r="31" spans="1:26" x14ac:dyDescent="0.2">
      <c r="A31" s="130">
        <v>19</v>
      </c>
      <c r="B31" s="125"/>
      <c r="C31" s="141"/>
      <c r="D31" s="146"/>
      <c r="E31" s="125"/>
      <c r="F31" s="125"/>
      <c r="G31" s="125"/>
      <c r="H31" s="125"/>
      <c r="I31" s="141"/>
      <c r="J31" s="133"/>
      <c r="K31" s="133"/>
      <c r="L31" s="125"/>
      <c r="M31" s="141"/>
      <c r="N31" s="133"/>
      <c r="O31" s="125"/>
      <c r="P31" s="147"/>
      <c r="Q31" s="133"/>
      <c r="R31" s="125"/>
      <c r="S31" s="125"/>
      <c r="T31" s="125"/>
      <c r="U31" s="125"/>
      <c r="V31" s="125"/>
      <c r="W31" s="125"/>
      <c r="X31" s="125"/>
      <c r="Y31" s="125"/>
      <c r="Z31" s="125"/>
    </row>
    <row r="32" spans="1:26" x14ac:dyDescent="0.2">
      <c r="A32" s="130">
        <v>20</v>
      </c>
      <c r="B32" s="125"/>
      <c r="C32" s="141"/>
      <c r="D32" s="148"/>
      <c r="E32" s="125"/>
      <c r="F32" s="125"/>
      <c r="G32" s="125"/>
      <c r="H32" s="125"/>
      <c r="I32" s="141"/>
      <c r="J32" s="142"/>
      <c r="K32" s="142"/>
      <c r="L32" s="125"/>
      <c r="M32" s="141"/>
      <c r="N32" s="142"/>
      <c r="O32" s="125"/>
      <c r="P32" s="147"/>
      <c r="Q32" s="149"/>
      <c r="R32" s="125"/>
      <c r="S32" s="125"/>
      <c r="T32" s="125"/>
      <c r="U32" s="125"/>
      <c r="V32" s="125"/>
      <c r="W32" s="125"/>
      <c r="X32" s="125"/>
      <c r="Y32" s="125"/>
      <c r="Z32" s="125"/>
    </row>
    <row r="33" spans="1:26" x14ac:dyDescent="0.2">
      <c r="A33" s="130">
        <v>21</v>
      </c>
      <c r="B33" s="125"/>
      <c r="C33" s="141"/>
      <c r="D33" s="146"/>
      <c r="E33" s="125"/>
      <c r="F33" s="125"/>
      <c r="G33" s="125"/>
      <c r="H33" s="125"/>
      <c r="I33" s="141"/>
      <c r="J33" s="133"/>
      <c r="K33" s="133"/>
      <c r="L33" s="125"/>
      <c r="M33" s="141"/>
      <c r="N33" s="133"/>
      <c r="O33" s="125"/>
      <c r="P33" s="147"/>
      <c r="Q33" s="133"/>
      <c r="R33" s="125"/>
      <c r="S33" s="125"/>
      <c r="T33" s="125"/>
      <c r="U33" s="125"/>
      <c r="V33" s="125"/>
      <c r="W33" s="125"/>
      <c r="X33" s="125"/>
      <c r="Y33" s="125"/>
      <c r="Z33" s="125"/>
    </row>
    <row r="34" spans="1:26" x14ac:dyDescent="0.2">
      <c r="A34" s="130">
        <v>22</v>
      </c>
      <c r="B34" s="125"/>
      <c r="C34" s="141"/>
      <c r="D34" s="148"/>
      <c r="E34" s="125"/>
      <c r="F34" s="125"/>
      <c r="G34" s="125"/>
      <c r="H34" s="125"/>
      <c r="I34" s="141"/>
      <c r="J34" s="142"/>
      <c r="K34" s="142"/>
      <c r="L34" s="125"/>
      <c r="M34" s="141"/>
      <c r="N34" s="142"/>
      <c r="O34" s="125"/>
      <c r="P34" s="147"/>
      <c r="Q34" s="149"/>
      <c r="R34" s="125"/>
      <c r="S34" s="125"/>
      <c r="T34" s="125"/>
      <c r="U34" s="125"/>
      <c r="V34" s="125"/>
      <c r="W34" s="125"/>
      <c r="X34" s="125"/>
      <c r="Y34" s="125"/>
      <c r="Z34" s="125"/>
    </row>
    <row r="35" spans="1:26" x14ac:dyDescent="0.2">
      <c r="A35" s="130">
        <v>23</v>
      </c>
      <c r="B35" s="125"/>
      <c r="C35" s="141"/>
      <c r="D35" s="146"/>
      <c r="E35" s="125"/>
      <c r="F35" s="125"/>
      <c r="G35" s="125"/>
      <c r="H35" s="125"/>
      <c r="I35" s="141"/>
      <c r="J35" s="133"/>
      <c r="K35" s="133"/>
      <c r="L35" s="125"/>
      <c r="M35" s="141"/>
      <c r="N35" s="133"/>
      <c r="O35" s="125"/>
      <c r="P35" s="147"/>
      <c r="Q35" s="133"/>
      <c r="R35" s="125"/>
      <c r="S35" s="125"/>
      <c r="T35" s="125"/>
      <c r="U35" s="125"/>
      <c r="V35" s="125"/>
      <c r="W35" s="125"/>
      <c r="X35" s="125"/>
      <c r="Y35" s="125"/>
      <c r="Z35" s="125"/>
    </row>
    <row r="36" spans="1:26" x14ac:dyDescent="0.2">
      <c r="A36" s="130">
        <v>24</v>
      </c>
      <c r="B36" s="125"/>
      <c r="C36" s="141"/>
      <c r="D36" s="148"/>
      <c r="E36" s="125"/>
      <c r="F36" s="125"/>
      <c r="G36" s="125"/>
      <c r="H36" s="125"/>
      <c r="I36" s="141"/>
      <c r="J36" s="142"/>
      <c r="K36" s="142"/>
      <c r="L36" s="125"/>
      <c r="M36" s="141"/>
      <c r="N36" s="142"/>
      <c r="O36" s="125"/>
      <c r="P36" s="147"/>
      <c r="Q36" s="149"/>
      <c r="R36" s="125"/>
      <c r="S36" s="125"/>
      <c r="T36" s="125"/>
      <c r="U36" s="125"/>
      <c r="V36" s="125"/>
      <c r="W36" s="125"/>
      <c r="X36" s="125"/>
      <c r="Y36" s="125"/>
      <c r="Z36" s="125"/>
    </row>
    <row r="37" spans="1:26" x14ac:dyDescent="0.2">
      <c r="A37" s="130">
        <v>25</v>
      </c>
      <c r="B37" s="125"/>
      <c r="C37" s="141"/>
      <c r="D37" s="146"/>
      <c r="E37" s="125"/>
      <c r="F37" s="125"/>
      <c r="G37" s="125"/>
      <c r="H37" s="125"/>
      <c r="I37" s="141"/>
      <c r="J37" s="133"/>
      <c r="K37" s="133"/>
      <c r="L37" s="125"/>
      <c r="M37" s="141"/>
      <c r="N37" s="133"/>
      <c r="O37" s="125"/>
      <c r="P37" s="147"/>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C7:D7"/>
    <mergeCell ref="I7:K7"/>
    <mergeCell ref="M7:N7"/>
  </mergeCells>
  <hyperlinks>
    <hyperlink ref="A1" location="IGAP!A1" display="IGAP!A1"/>
  </hyperlink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election activeCell="T15" sqref="T15"/>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0"/>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39" t="s">
        <v>1085</v>
      </c>
      <c r="D2" s="240"/>
      <c r="E2" s="240"/>
      <c r="F2" s="239"/>
      <c r="G2" s="244"/>
      <c r="H2" s="240"/>
      <c r="I2" s="240"/>
      <c r="J2" s="240"/>
      <c r="K2" s="240"/>
      <c r="L2" s="240"/>
      <c r="M2" s="240"/>
      <c r="N2" s="240"/>
      <c r="O2" s="240"/>
      <c r="P2" s="240"/>
      <c r="Q2" s="240"/>
      <c r="R2" s="240"/>
      <c r="S2" s="240"/>
      <c r="T2" s="240"/>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89" t="s">
        <v>326</v>
      </c>
      <c r="D4" s="389"/>
      <c r="E4" s="125"/>
      <c r="F4" s="389" t="s">
        <v>439</v>
      </c>
      <c r="G4" s="389"/>
      <c r="H4" s="125"/>
      <c r="I4" s="382" t="s">
        <v>326</v>
      </c>
      <c r="J4" s="383"/>
      <c r="K4" s="125"/>
      <c r="L4" s="393" t="s">
        <v>592</v>
      </c>
      <c r="M4" s="393"/>
      <c r="N4" s="393"/>
      <c r="O4" s="125"/>
      <c r="P4" s="393" t="s">
        <v>1086</v>
      </c>
      <c r="Q4" s="393"/>
      <c r="R4" s="393"/>
      <c r="S4" s="393"/>
      <c r="T4" s="393"/>
      <c r="U4" s="125"/>
      <c r="V4" s="125"/>
      <c r="W4" s="125"/>
      <c r="X4" s="125"/>
      <c r="Y4" s="125"/>
      <c r="Z4" s="125"/>
      <c r="AA4" s="125"/>
      <c r="AB4" s="125"/>
      <c r="AC4" s="125"/>
    </row>
    <row r="5" spans="1:65" ht="16.5" thickBot="1" x14ac:dyDescent="0.25">
      <c r="A5" s="135" t="s">
        <v>445</v>
      </c>
      <c r="B5" s="125"/>
      <c r="C5" s="389" t="s">
        <v>509</v>
      </c>
      <c r="D5" s="389"/>
      <c r="E5" s="125"/>
      <c r="F5" s="389" t="s">
        <v>509</v>
      </c>
      <c r="G5" s="389"/>
      <c r="H5" s="125"/>
      <c r="I5" s="382" t="s">
        <v>520</v>
      </c>
      <c r="J5" s="380"/>
      <c r="K5" s="125"/>
      <c r="L5" s="382" t="s">
        <v>516</v>
      </c>
      <c r="M5" s="383"/>
      <c r="N5" s="384"/>
      <c r="O5" s="125"/>
      <c r="P5" s="382" t="s">
        <v>515</v>
      </c>
      <c r="Q5" s="383"/>
      <c r="R5" s="383"/>
      <c r="S5" s="383"/>
      <c r="T5" s="383"/>
      <c r="U5" s="125"/>
      <c r="V5" s="125"/>
      <c r="W5" s="125"/>
      <c r="X5" s="125"/>
      <c r="Y5" s="125"/>
      <c r="Z5" s="125"/>
      <c r="AA5" s="125"/>
      <c r="AB5" s="125"/>
      <c r="AC5" s="125"/>
    </row>
    <row r="6" spans="1:65" ht="16.5" thickBot="1" x14ac:dyDescent="0.25">
      <c r="A6" s="125"/>
      <c r="B6" s="125"/>
      <c r="C6" s="388" t="s">
        <v>775</v>
      </c>
      <c r="D6" s="388"/>
      <c r="E6" s="125"/>
      <c r="F6" s="395" t="s">
        <v>775</v>
      </c>
      <c r="G6" s="396"/>
      <c r="H6" s="125"/>
      <c r="I6" s="382" t="s">
        <v>521</v>
      </c>
      <c r="J6" s="380"/>
      <c r="K6" s="125"/>
      <c r="L6" s="382" t="s">
        <v>778</v>
      </c>
      <c r="M6" s="383"/>
      <c r="N6" s="384"/>
      <c r="O6" s="125"/>
      <c r="P6" s="125"/>
      <c r="Q6" s="394" t="s">
        <v>436</v>
      </c>
      <c r="R6" s="394"/>
      <c r="S6" s="125"/>
      <c r="T6" s="217" t="s">
        <v>773</v>
      </c>
      <c r="U6" s="125"/>
      <c r="V6" s="125"/>
      <c r="W6" s="125"/>
      <c r="X6" s="125"/>
      <c r="Y6" s="125"/>
      <c r="Z6" s="125"/>
      <c r="AA6" s="125"/>
      <c r="AB6" s="125"/>
      <c r="AC6" s="125"/>
    </row>
    <row r="7" spans="1:65" ht="16.5" thickBot="1" x14ac:dyDescent="0.25">
      <c r="A7" s="125"/>
      <c r="B7" s="125"/>
      <c r="C7" s="372" t="s">
        <v>463</v>
      </c>
      <c r="D7" s="373"/>
      <c r="E7" s="125"/>
      <c r="F7" s="372" t="s">
        <v>463</v>
      </c>
      <c r="G7" s="373"/>
      <c r="H7" s="125"/>
      <c r="I7" s="125"/>
      <c r="J7" s="155" t="s">
        <v>769</v>
      </c>
      <c r="K7" s="125"/>
      <c r="L7" s="372" t="s">
        <v>842</v>
      </c>
      <c r="M7" s="373"/>
      <c r="N7" s="373"/>
      <c r="O7" s="125"/>
      <c r="P7" s="391" t="s">
        <v>840</v>
      </c>
      <c r="Q7" s="392"/>
      <c r="R7" s="392"/>
      <c r="S7" s="392"/>
      <c r="T7" s="392"/>
      <c r="U7" s="125"/>
      <c r="V7" s="125"/>
      <c r="W7" s="125"/>
      <c r="X7" s="125"/>
      <c r="Y7" s="125"/>
      <c r="Z7" s="125"/>
      <c r="AA7" s="125"/>
      <c r="AB7" s="125"/>
      <c r="AC7" s="125"/>
    </row>
    <row r="8" spans="1:65" ht="16.5" thickBot="1" x14ac:dyDescent="0.25">
      <c r="A8" s="145" t="s">
        <v>644</v>
      </c>
      <c r="B8" s="125"/>
      <c r="C8" s="145" t="s">
        <v>635</v>
      </c>
      <c r="D8" s="145" t="s">
        <v>426</v>
      </c>
      <c r="E8" s="125"/>
      <c r="F8" s="145" t="s">
        <v>635</v>
      </c>
      <c r="G8" s="145" t="s">
        <v>426</v>
      </c>
      <c r="H8" s="125"/>
      <c r="I8" s="145" t="s">
        <v>635</v>
      </c>
      <c r="J8" s="156" t="s">
        <v>770</v>
      </c>
      <c r="K8" s="125"/>
      <c r="L8" s="145" t="s">
        <v>635</v>
      </c>
      <c r="M8" s="145" t="s">
        <v>426</v>
      </c>
      <c r="N8" s="145" t="s">
        <v>427</v>
      </c>
      <c r="O8" s="125"/>
      <c r="P8" s="145" t="s">
        <v>635</v>
      </c>
      <c r="Q8" s="145" t="s">
        <v>426</v>
      </c>
      <c r="R8" s="145" t="s">
        <v>427</v>
      </c>
      <c r="S8" s="153" t="s">
        <v>637</v>
      </c>
      <c r="T8" s="153" t="s">
        <v>636</v>
      </c>
      <c r="U8" s="125"/>
      <c r="V8" s="125"/>
      <c r="W8" s="125"/>
      <c r="X8" s="125"/>
      <c r="Y8" s="125"/>
      <c r="Z8" s="125"/>
      <c r="AA8" s="125"/>
      <c r="AB8" s="125"/>
      <c r="AC8" s="125"/>
    </row>
    <row r="9" spans="1:65" x14ac:dyDescent="0.2">
      <c r="A9" s="214" t="s">
        <v>643</v>
      </c>
      <c r="B9" s="126"/>
      <c r="C9" s="126"/>
      <c r="D9" s="216">
        <v>0</v>
      </c>
      <c r="E9" s="328"/>
      <c r="F9" s="126"/>
      <c r="G9" s="216">
        <v>0</v>
      </c>
      <c r="H9" s="126"/>
      <c r="I9" s="126"/>
      <c r="J9" s="216">
        <v>0</v>
      </c>
      <c r="K9" s="126"/>
      <c r="L9" s="126"/>
      <c r="M9" s="216">
        <v>1</v>
      </c>
      <c r="N9" s="216">
        <v>1</v>
      </c>
      <c r="O9" s="126"/>
      <c r="P9" s="126"/>
      <c r="Q9" s="216">
        <v>1</v>
      </c>
      <c r="R9" s="216">
        <v>1</v>
      </c>
      <c r="S9" s="126"/>
      <c r="T9" s="216">
        <v>1</v>
      </c>
      <c r="U9" s="125"/>
      <c r="V9" s="125"/>
      <c r="W9" s="125"/>
      <c r="X9" s="125"/>
      <c r="Y9" s="125"/>
      <c r="Z9" s="125"/>
      <c r="AA9" s="125"/>
      <c r="AB9" s="125"/>
      <c r="AC9" s="125"/>
    </row>
    <row r="10" spans="1:65" s="129" customFormat="1" x14ac:dyDescent="0.2">
      <c r="A10" s="218" t="s">
        <v>641</v>
      </c>
      <c r="B10" s="219"/>
      <c r="C10" s="219"/>
      <c r="D10" s="220">
        <f>COUNT(D13:D37)</f>
        <v>1</v>
      </c>
      <c r="E10" s="219"/>
      <c r="F10" s="219"/>
      <c r="G10" s="220">
        <f>COUNT(G13:G37)</f>
        <v>1</v>
      </c>
      <c r="H10" s="219"/>
      <c r="I10" s="219"/>
      <c r="J10" s="220">
        <f>COUNT(FROND_Prod!J13:J37)</f>
        <v>1</v>
      </c>
      <c r="K10" s="219"/>
      <c r="L10" s="219"/>
      <c r="M10" s="220">
        <f>COUNT(M13:M37)</f>
        <v>1</v>
      </c>
      <c r="N10" s="220">
        <f>COUNT(N13:N37)</f>
        <v>1</v>
      </c>
      <c r="O10" s="219"/>
      <c r="P10" s="219"/>
      <c r="Q10" s="220">
        <f>COUNT(Q13:Q37)</f>
        <v>2</v>
      </c>
      <c r="R10" s="220">
        <f>COUNT(R13:R37)</f>
        <v>2</v>
      </c>
      <c r="S10" s="219"/>
      <c r="T10" s="220">
        <f>COUNT(T13:T37)</f>
        <v>6</v>
      </c>
      <c r="U10" s="126"/>
      <c r="V10" s="126"/>
      <c r="W10" s="126"/>
      <c r="X10" s="126"/>
      <c r="Y10" s="126"/>
      <c r="Z10" s="126"/>
      <c r="AA10" s="126"/>
      <c r="AB10" s="126"/>
      <c r="AC10" s="126"/>
      <c r="BC10" s="151"/>
      <c r="BD10" s="151"/>
      <c r="BE10" s="151"/>
      <c r="BF10" s="151"/>
      <c r="BG10" s="151"/>
      <c r="BH10" s="151"/>
      <c r="BI10" s="151"/>
      <c r="BJ10" s="151"/>
      <c r="BK10" s="151"/>
      <c r="BL10" s="151"/>
      <c r="BM10" s="151"/>
    </row>
    <row r="11" spans="1:65" x14ac:dyDescent="0.2">
      <c r="A11" s="221" t="s">
        <v>642</v>
      </c>
      <c r="B11" s="219"/>
      <c r="C11" s="374" t="s">
        <v>133</v>
      </c>
      <c r="D11" s="375"/>
      <c r="E11" s="219"/>
      <c r="F11" s="374" t="s">
        <v>134</v>
      </c>
      <c r="G11" s="374"/>
      <c r="H11" s="219"/>
      <c r="I11" s="374" t="s">
        <v>306</v>
      </c>
      <c r="J11" s="375"/>
      <c r="K11" s="219"/>
      <c r="L11" s="374" t="s">
        <v>879</v>
      </c>
      <c r="M11" s="375"/>
      <c r="N11" s="375"/>
      <c r="O11" s="219"/>
      <c r="P11" s="374" t="s">
        <v>880</v>
      </c>
      <c r="Q11" s="374"/>
      <c r="R11" s="374"/>
      <c r="S11" s="374" t="s">
        <v>655</v>
      </c>
      <c r="T11" s="374"/>
      <c r="U11" s="125"/>
      <c r="V11" s="125"/>
      <c r="W11" s="125"/>
      <c r="X11" s="125"/>
      <c r="Y11" s="125"/>
      <c r="Z11" s="125"/>
      <c r="AA11" s="125"/>
      <c r="AB11" s="125"/>
      <c r="AC11" s="125"/>
    </row>
    <row r="12" spans="1:65" x14ac:dyDescent="0.2">
      <c r="A12" s="130" t="s">
        <v>317</v>
      </c>
      <c r="B12" s="125"/>
      <c r="C12" s="131" t="s">
        <v>434</v>
      </c>
      <c r="D12" s="131" t="s">
        <v>634</v>
      </c>
      <c r="E12" s="125"/>
      <c r="F12" s="131" t="s">
        <v>434</v>
      </c>
      <c r="G12" s="130" t="s">
        <v>634</v>
      </c>
      <c r="H12" s="125"/>
      <c r="I12" s="131" t="s">
        <v>434</v>
      </c>
      <c r="J12" s="131" t="s">
        <v>521</v>
      </c>
      <c r="K12" s="125"/>
      <c r="L12" s="131" t="s">
        <v>434</v>
      </c>
      <c r="M12" s="130" t="s">
        <v>3</v>
      </c>
      <c r="N12" s="130" t="s">
        <v>3</v>
      </c>
      <c r="O12" s="125"/>
      <c r="P12" s="131" t="s">
        <v>434</v>
      </c>
      <c r="Q12" s="130" t="s">
        <v>3</v>
      </c>
      <c r="R12" s="130" t="s">
        <v>3</v>
      </c>
      <c r="S12" s="130" t="s">
        <v>634</v>
      </c>
      <c r="T12" s="131" t="s">
        <v>797</v>
      </c>
      <c r="U12" s="125"/>
      <c r="V12" s="125"/>
      <c r="W12" s="125"/>
      <c r="X12" s="125"/>
      <c r="Y12" s="125"/>
      <c r="Z12" s="125"/>
      <c r="AA12" s="125"/>
      <c r="AB12" s="125"/>
      <c r="AC12" s="125"/>
    </row>
    <row r="13" spans="1:65" x14ac:dyDescent="0.25">
      <c r="A13" s="130">
        <v>1</v>
      </c>
      <c r="B13" s="125"/>
      <c r="C13" s="345">
        <v>1</v>
      </c>
      <c r="D13" s="352">
        <v>45</v>
      </c>
      <c r="E13" s="125"/>
      <c r="F13" s="141">
        <v>1</v>
      </c>
      <c r="G13" s="146">
        <v>400</v>
      </c>
      <c r="H13" s="125"/>
      <c r="I13" s="141">
        <v>1</v>
      </c>
      <c r="J13" s="146">
        <v>1</v>
      </c>
      <c r="K13" s="125"/>
      <c r="L13" s="345">
        <v>1</v>
      </c>
      <c r="M13" s="105">
        <v>136.80000000000001</v>
      </c>
      <c r="N13" s="105">
        <v>2.8</v>
      </c>
      <c r="O13" s="125"/>
      <c r="P13" s="141">
        <v>1</v>
      </c>
      <c r="Q13" s="133">
        <v>80</v>
      </c>
      <c r="R13" s="133">
        <v>10</v>
      </c>
      <c r="S13" s="210">
        <v>1</v>
      </c>
      <c r="T13" s="133">
        <v>0.1</v>
      </c>
      <c r="U13" s="125"/>
      <c r="V13" s="125"/>
      <c r="W13" s="125"/>
      <c r="X13" s="125"/>
      <c r="Y13" s="125"/>
      <c r="Z13" s="125"/>
      <c r="AA13" s="125"/>
      <c r="AB13" s="125"/>
      <c r="AC13" s="125"/>
    </row>
    <row r="14" spans="1:65" x14ac:dyDescent="0.25">
      <c r="A14" s="130">
        <v>2</v>
      </c>
      <c r="B14" s="125"/>
      <c r="C14" s="141"/>
      <c r="D14" s="148"/>
      <c r="E14" s="125"/>
      <c r="F14" s="141"/>
      <c r="G14" s="148"/>
      <c r="H14" s="125"/>
      <c r="I14" s="141"/>
      <c r="J14" s="152"/>
      <c r="K14" s="125"/>
      <c r="L14" s="345"/>
      <c r="M14" s="348"/>
      <c r="N14" s="348"/>
      <c r="O14" s="125"/>
      <c r="P14" s="141">
        <v>300</v>
      </c>
      <c r="Q14" s="142">
        <v>45</v>
      </c>
      <c r="R14" s="142">
        <v>5</v>
      </c>
      <c r="S14" s="210">
        <v>10</v>
      </c>
      <c r="T14" s="143">
        <v>0.1</v>
      </c>
      <c r="U14" s="125"/>
      <c r="V14" s="125"/>
      <c r="W14" s="125"/>
      <c r="X14" s="125"/>
      <c r="Y14" s="125"/>
      <c r="Z14" s="125"/>
      <c r="AA14" s="125"/>
      <c r="AB14" s="125"/>
      <c r="AC14" s="125"/>
    </row>
    <row r="15" spans="1:65" x14ac:dyDescent="0.25">
      <c r="A15" s="130">
        <v>3</v>
      </c>
      <c r="B15" s="125"/>
      <c r="C15" s="141"/>
      <c r="D15" s="146"/>
      <c r="E15" s="125"/>
      <c r="F15" s="141"/>
      <c r="G15" s="146"/>
      <c r="H15" s="125"/>
      <c r="I15" s="141"/>
      <c r="J15" s="146"/>
      <c r="K15" s="125"/>
      <c r="L15" s="345"/>
      <c r="M15" s="105"/>
      <c r="N15" s="105"/>
      <c r="O15" s="125"/>
      <c r="P15" s="141"/>
      <c r="Q15" s="133"/>
      <c r="R15" s="133"/>
      <c r="S15" s="210">
        <v>20</v>
      </c>
      <c r="T15" s="133">
        <v>0.2</v>
      </c>
      <c r="U15" s="125"/>
      <c r="V15" s="125"/>
      <c r="W15" s="125"/>
      <c r="X15" s="125"/>
      <c r="Y15" s="125"/>
      <c r="Z15" s="125"/>
      <c r="AA15" s="125"/>
      <c r="AB15" s="125"/>
      <c r="AC15" s="125"/>
    </row>
    <row r="16" spans="1:65" x14ac:dyDescent="0.25">
      <c r="A16" s="130">
        <v>4</v>
      </c>
      <c r="B16" s="125"/>
      <c r="C16" s="141"/>
      <c r="D16" s="148"/>
      <c r="E16" s="125"/>
      <c r="F16" s="141"/>
      <c r="G16" s="148"/>
      <c r="H16" s="125"/>
      <c r="I16" s="141"/>
      <c r="J16" s="152"/>
      <c r="K16" s="125"/>
      <c r="L16" s="345"/>
      <c r="M16" s="348"/>
      <c r="N16" s="348"/>
      <c r="O16" s="125"/>
      <c r="P16" s="141"/>
      <c r="Q16" s="142"/>
      <c r="R16" s="142"/>
      <c r="S16" s="210">
        <v>30</v>
      </c>
      <c r="T16" s="143">
        <v>0.4</v>
      </c>
      <c r="U16" s="125"/>
      <c r="V16" s="125"/>
      <c r="W16" s="125"/>
      <c r="X16" s="125"/>
      <c r="Y16" s="125"/>
      <c r="Z16" s="125"/>
      <c r="AA16" s="125"/>
      <c r="AB16" s="125"/>
      <c r="AC16" s="125"/>
    </row>
    <row r="17" spans="1:29" x14ac:dyDescent="0.2">
      <c r="A17" s="130">
        <v>5</v>
      </c>
      <c r="B17" s="125"/>
      <c r="C17" s="141"/>
      <c r="D17" s="146"/>
      <c r="E17" s="125"/>
      <c r="F17" s="141"/>
      <c r="G17" s="146"/>
      <c r="H17" s="125"/>
      <c r="I17" s="141"/>
      <c r="J17" s="146"/>
      <c r="K17" s="125"/>
      <c r="L17" s="141"/>
      <c r="M17" s="133"/>
      <c r="N17" s="133"/>
      <c r="O17" s="125"/>
      <c r="P17" s="141"/>
      <c r="Q17" s="133"/>
      <c r="R17" s="133"/>
      <c r="S17" s="210">
        <v>40</v>
      </c>
      <c r="T17" s="133">
        <v>0.6</v>
      </c>
      <c r="U17" s="125"/>
      <c r="V17" s="125"/>
      <c r="W17" s="125"/>
      <c r="X17" s="125"/>
      <c r="Y17" s="125"/>
      <c r="Z17" s="125"/>
      <c r="AA17" s="125"/>
      <c r="AB17" s="125"/>
      <c r="AC17" s="125"/>
    </row>
    <row r="18" spans="1:29" x14ac:dyDescent="0.2">
      <c r="A18" s="130">
        <v>6</v>
      </c>
      <c r="B18" s="125"/>
      <c r="C18" s="141"/>
      <c r="D18" s="148"/>
      <c r="E18" s="125"/>
      <c r="F18" s="141"/>
      <c r="G18" s="148"/>
      <c r="H18" s="125"/>
      <c r="I18" s="141"/>
      <c r="J18" s="152"/>
      <c r="K18" s="125"/>
      <c r="L18" s="141"/>
      <c r="M18" s="142"/>
      <c r="N18" s="142"/>
      <c r="O18" s="125"/>
      <c r="P18" s="141"/>
      <c r="Q18" s="142"/>
      <c r="R18" s="142"/>
      <c r="S18" s="210">
        <v>50</v>
      </c>
      <c r="T18" s="143">
        <v>1</v>
      </c>
      <c r="U18" s="125"/>
      <c r="V18" s="125"/>
      <c r="W18" s="125"/>
      <c r="X18" s="125"/>
      <c r="Y18" s="125"/>
      <c r="Z18" s="125"/>
      <c r="AA18" s="125"/>
      <c r="AB18" s="125"/>
      <c r="AC18" s="125"/>
    </row>
    <row r="19" spans="1:29" x14ac:dyDescent="0.2">
      <c r="A19" s="130">
        <v>7</v>
      </c>
      <c r="B19" s="125"/>
      <c r="C19" s="141"/>
      <c r="D19" s="146"/>
      <c r="E19" s="125"/>
      <c r="F19" s="141"/>
      <c r="G19" s="146"/>
      <c r="H19" s="125"/>
      <c r="I19" s="141"/>
      <c r="J19" s="146"/>
      <c r="K19" s="125"/>
      <c r="L19" s="141"/>
      <c r="M19" s="133"/>
      <c r="N19" s="133"/>
      <c r="O19" s="125"/>
      <c r="P19" s="141"/>
      <c r="Q19" s="133"/>
      <c r="R19" s="133"/>
      <c r="S19" s="210"/>
      <c r="T19" s="133"/>
      <c r="U19" s="125"/>
      <c r="V19" s="125"/>
      <c r="W19" s="125"/>
      <c r="X19" s="125"/>
      <c r="Y19" s="125"/>
      <c r="Z19" s="125"/>
      <c r="AA19" s="125"/>
      <c r="AB19" s="125"/>
      <c r="AC19" s="125"/>
    </row>
    <row r="20" spans="1:29" x14ac:dyDescent="0.2">
      <c r="A20" s="130">
        <v>8</v>
      </c>
      <c r="B20" s="125"/>
      <c r="C20" s="141"/>
      <c r="D20" s="148"/>
      <c r="E20" s="125"/>
      <c r="F20" s="141"/>
      <c r="G20" s="148"/>
      <c r="H20" s="125"/>
      <c r="I20" s="141"/>
      <c r="J20" s="152"/>
      <c r="K20" s="125"/>
      <c r="L20" s="141"/>
      <c r="M20" s="142"/>
      <c r="N20" s="142"/>
      <c r="O20" s="125"/>
      <c r="P20" s="141"/>
      <c r="Q20" s="142"/>
      <c r="R20" s="142"/>
      <c r="S20" s="210"/>
      <c r="T20" s="143"/>
      <c r="U20" s="125"/>
      <c r="V20" s="125"/>
      <c r="W20" s="125"/>
      <c r="X20" s="125"/>
      <c r="Y20" s="125"/>
      <c r="Z20" s="125"/>
      <c r="AA20" s="125"/>
      <c r="AB20" s="125"/>
      <c r="AC20" s="125"/>
    </row>
    <row r="21" spans="1:29" x14ac:dyDescent="0.2">
      <c r="A21" s="130">
        <v>9</v>
      </c>
      <c r="B21" s="125"/>
      <c r="C21" s="141"/>
      <c r="D21" s="146"/>
      <c r="E21" s="125"/>
      <c r="F21" s="141"/>
      <c r="G21" s="146"/>
      <c r="H21" s="125"/>
      <c r="I21" s="141"/>
      <c r="J21" s="146"/>
      <c r="K21" s="125"/>
      <c r="L21" s="141"/>
      <c r="M21" s="133"/>
      <c r="N21" s="133"/>
      <c r="O21" s="125"/>
      <c r="P21" s="141"/>
      <c r="Q21" s="133"/>
      <c r="R21" s="133"/>
      <c r="S21" s="210"/>
      <c r="T21" s="133"/>
      <c r="U21" s="125"/>
      <c r="V21" s="125"/>
      <c r="W21" s="125"/>
      <c r="X21" s="125"/>
      <c r="Y21" s="125"/>
      <c r="Z21" s="125"/>
      <c r="AA21" s="125"/>
      <c r="AB21" s="125"/>
      <c r="AC21" s="125"/>
    </row>
    <row r="22" spans="1:29" x14ac:dyDescent="0.2">
      <c r="A22" s="130">
        <v>10</v>
      </c>
      <c r="B22" s="125"/>
      <c r="C22" s="141"/>
      <c r="D22" s="148"/>
      <c r="E22" s="125"/>
      <c r="F22" s="141"/>
      <c r="G22" s="148"/>
      <c r="H22" s="125"/>
      <c r="I22" s="141"/>
      <c r="J22" s="152"/>
      <c r="K22" s="125"/>
      <c r="L22" s="141"/>
      <c r="M22" s="142"/>
      <c r="N22" s="142"/>
      <c r="O22" s="125"/>
      <c r="P22" s="141"/>
      <c r="Q22" s="142"/>
      <c r="R22" s="142"/>
      <c r="S22" s="210"/>
      <c r="T22" s="143"/>
      <c r="U22" s="125"/>
      <c r="V22" s="125"/>
      <c r="W22" s="125"/>
      <c r="X22" s="125"/>
      <c r="Y22" s="125"/>
      <c r="Z22" s="125"/>
      <c r="AA22" s="125"/>
      <c r="AB22" s="125"/>
      <c r="AC22" s="125"/>
    </row>
    <row r="23" spans="1:29" x14ac:dyDescent="0.2">
      <c r="A23" s="130">
        <v>11</v>
      </c>
      <c r="B23" s="125"/>
      <c r="C23" s="141"/>
      <c r="D23" s="146"/>
      <c r="E23" s="125"/>
      <c r="F23" s="141"/>
      <c r="G23" s="146"/>
      <c r="H23" s="125"/>
      <c r="I23" s="141"/>
      <c r="J23" s="146"/>
      <c r="K23" s="125"/>
      <c r="L23" s="141"/>
      <c r="M23" s="133"/>
      <c r="N23" s="133"/>
      <c r="O23" s="125"/>
      <c r="P23" s="141"/>
      <c r="Q23" s="133"/>
      <c r="R23" s="133"/>
      <c r="S23" s="210"/>
      <c r="T23" s="133"/>
      <c r="U23" s="125"/>
      <c r="V23" s="125"/>
      <c r="W23" s="125"/>
      <c r="X23" s="125"/>
      <c r="Y23" s="125"/>
      <c r="Z23" s="125"/>
      <c r="AA23" s="125"/>
      <c r="AB23" s="125"/>
      <c r="AC23" s="125"/>
    </row>
    <row r="24" spans="1:29" x14ac:dyDescent="0.2">
      <c r="A24" s="130">
        <v>12</v>
      </c>
      <c r="B24" s="125"/>
      <c r="C24" s="141"/>
      <c r="D24" s="148"/>
      <c r="E24" s="125"/>
      <c r="F24" s="141"/>
      <c r="G24" s="148"/>
      <c r="H24" s="125"/>
      <c r="I24" s="141"/>
      <c r="J24" s="152"/>
      <c r="K24" s="125"/>
      <c r="L24" s="141"/>
      <c r="M24" s="142"/>
      <c r="N24" s="142"/>
      <c r="O24" s="125"/>
      <c r="P24" s="141"/>
      <c r="Q24" s="142"/>
      <c r="R24" s="142"/>
      <c r="S24" s="210"/>
      <c r="T24" s="143"/>
      <c r="U24" s="125"/>
      <c r="V24" s="125"/>
      <c r="W24" s="125"/>
      <c r="X24" s="125"/>
      <c r="Y24" s="125"/>
      <c r="Z24" s="125"/>
      <c r="AA24" s="125"/>
      <c r="AB24" s="125"/>
      <c r="AC24" s="125"/>
    </row>
    <row r="25" spans="1:29" x14ac:dyDescent="0.2">
      <c r="A25" s="130">
        <v>13</v>
      </c>
      <c r="B25" s="125"/>
      <c r="C25" s="141"/>
      <c r="D25" s="146"/>
      <c r="E25" s="125"/>
      <c r="F25" s="141"/>
      <c r="G25" s="146"/>
      <c r="H25" s="125"/>
      <c r="I25" s="141"/>
      <c r="J25" s="146"/>
      <c r="K25" s="125"/>
      <c r="L25" s="141"/>
      <c r="M25" s="133"/>
      <c r="N25" s="133"/>
      <c r="O25" s="125"/>
      <c r="P25" s="141"/>
      <c r="Q25" s="133"/>
      <c r="R25" s="133"/>
      <c r="S25" s="210"/>
      <c r="T25" s="133"/>
      <c r="U25" s="125"/>
      <c r="V25" s="125"/>
      <c r="W25" s="125"/>
      <c r="X25" s="125"/>
      <c r="Y25" s="125"/>
      <c r="Z25" s="125"/>
      <c r="AA25" s="125"/>
      <c r="AB25" s="125"/>
      <c r="AC25" s="125"/>
    </row>
    <row r="26" spans="1:29" x14ac:dyDescent="0.2">
      <c r="A26" s="130">
        <v>14</v>
      </c>
      <c r="B26" s="125"/>
      <c r="C26" s="141"/>
      <c r="D26" s="148"/>
      <c r="E26" s="125"/>
      <c r="F26" s="141"/>
      <c r="G26" s="148"/>
      <c r="H26" s="125"/>
      <c r="I26" s="141"/>
      <c r="J26" s="152"/>
      <c r="K26" s="125"/>
      <c r="L26" s="141"/>
      <c r="M26" s="142"/>
      <c r="N26" s="142"/>
      <c r="O26" s="125"/>
      <c r="P26" s="141"/>
      <c r="Q26" s="142"/>
      <c r="R26" s="142"/>
      <c r="S26" s="210"/>
      <c r="T26" s="143"/>
      <c r="U26" s="125"/>
      <c r="V26" s="125"/>
      <c r="W26" s="125"/>
      <c r="X26" s="125"/>
      <c r="Y26" s="125"/>
      <c r="Z26" s="125"/>
      <c r="AA26" s="125"/>
      <c r="AB26" s="125"/>
      <c r="AC26" s="125"/>
    </row>
    <row r="27" spans="1:29" x14ac:dyDescent="0.2">
      <c r="A27" s="130">
        <v>15</v>
      </c>
      <c r="B27" s="125"/>
      <c r="C27" s="141"/>
      <c r="D27" s="146"/>
      <c r="E27" s="125"/>
      <c r="F27" s="141"/>
      <c r="G27" s="146"/>
      <c r="H27" s="125"/>
      <c r="I27" s="141"/>
      <c r="J27" s="146"/>
      <c r="K27" s="125"/>
      <c r="L27" s="141"/>
      <c r="M27" s="133"/>
      <c r="N27" s="133"/>
      <c r="O27" s="125"/>
      <c r="P27" s="141"/>
      <c r="Q27" s="133"/>
      <c r="R27" s="133"/>
      <c r="S27" s="210"/>
      <c r="T27" s="133"/>
      <c r="U27" s="125"/>
      <c r="V27" s="125"/>
      <c r="W27" s="125"/>
      <c r="X27" s="125"/>
      <c r="Y27" s="125"/>
      <c r="Z27" s="125"/>
      <c r="AA27" s="125"/>
      <c r="AB27" s="125"/>
      <c r="AC27" s="125"/>
    </row>
    <row r="28" spans="1:29" x14ac:dyDescent="0.2">
      <c r="A28" s="130">
        <v>16</v>
      </c>
      <c r="B28" s="125"/>
      <c r="C28" s="141"/>
      <c r="D28" s="148"/>
      <c r="E28" s="125"/>
      <c r="F28" s="141"/>
      <c r="G28" s="148"/>
      <c r="H28" s="125"/>
      <c r="I28" s="141"/>
      <c r="J28" s="152"/>
      <c r="K28" s="125"/>
      <c r="L28" s="141"/>
      <c r="M28" s="142"/>
      <c r="N28" s="142"/>
      <c r="O28" s="125"/>
      <c r="P28" s="141"/>
      <c r="Q28" s="142"/>
      <c r="R28" s="142"/>
      <c r="S28" s="210"/>
      <c r="T28" s="143"/>
      <c r="U28" s="125"/>
      <c r="V28" s="125"/>
      <c r="W28" s="125"/>
      <c r="X28" s="125"/>
      <c r="Y28" s="125"/>
      <c r="Z28" s="125"/>
      <c r="AA28" s="125"/>
      <c r="AB28" s="125"/>
      <c r="AC28" s="125"/>
    </row>
    <row r="29" spans="1:29" x14ac:dyDescent="0.2">
      <c r="A29" s="130">
        <v>17</v>
      </c>
      <c r="B29" s="125"/>
      <c r="C29" s="141"/>
      <c r="D29" s="146"/>
      <c r="E29" s="125"/>
      <c r="F29" s="141"/>
      <c r="G29" s="146"/>
      <c r="H29" s="125"/>
      <c r="I29" s="141"/>
      <c r="J29" s="146"/>
      <c r="K29" s="125"/>
      <c r="L29" s="141"/>
      <c r="M29" s="133"/>
      <c r="N29" s="133"/>
      <c r="O29" s="125"/>
      <c r="P29" s="141"/>
      <c r="Q29" s="133"/>
      <c r="R29" s="133"/>
      <c r="S29" s="210"/>
      <c r="T29" s="133"/>
      <c r="U29" s="125"/>
      <c r="V29" s="125"/>
      <c r="W29" s="125"/>
      <c r="X29" s="125"/>
      <c r="Y29" s="125"/>
      <c r="Z29" s="125"/>
      <c r="AA29" s="125"/>
      <c r="AB29" s="125"/>
      <c r="AC29" s="125"/>
    </row>
    <row r="30" spans="1:29" x14ac:dyDescent="0.2">
      <c r="A30" s="130">
        <v>18</v>
      </c>
      <c r="B30" s="125"/>
      <c r="C30" s="141"/>
      <c r="D30" s="148"/>
      <c r="E30" s="125"/>
      <c r="F30" s="141"/>
      <c r="G30" s="148"/>
      <c r="H30" s="125"/>
      <c r="I30" s="141"/>
      <c r="J30" s="152"/>
      <c r="K30" s="125"/>
      <c r="L30" s="141"/>
      <c r="M30" s="142"/>
      <c r="N30" s="142"/>
      <c r="O30" s="125"/>
      <c r="P30" s="141"/>
      <c r="Q30" s="142"/>
      <c r="R30" s="142"/>
      <c r="S30" s="210"/>
      <c r="T30" s="143"/>
      <c r="U30" s="125"/>
      <c r="V30" s="125"/>
      <c r="W30" s="125"/>
      <c r="X30" s="125"/>
      <c r="Y30" s="125"/>
      <c r="Z30" s="125"/>
      <c r="AA30" s="125"/>
      <c r="AB30" s="125"/>
      <c r="AC30" s="125"/>
    </row>
    <row r="31" spans="1:29" x14ac:dyDescent="0.2">
      <c r="A31" s="130">
        <v>19</v>
      </c>
      <c r="B31" s="125"/>
      <c r="C31" s="141"/>
      <c r="D31" s="146"/>
      <c r="E31" s="125"/>
      <c r="F31" s="141"/>
      <c r="G31" s="146"/>
      <c r="H31" s="125"/>
      <c r="I31" s="141"/>
      <c r="J31" s="146"/>
      <c r="K31" s="125"/>
      <c r="L31" s="141"/>
      <c r="M31" s="133"/>
      <c r="N31" s="133"/>
      <c r="O31" s="125"/>
      <c r="P31" s="141"/>
      <c r="Q31" s="133"/>
      <c r="R31" s="133"/>
      <c r="S31" s="210"/>
      <c r="T31" s="133"/>
      <c r="U31" s="125"/>
      <c r="V31" s="125"/>
      <c r="W31" s="125"/>
      <c r="X31" s="125"/>
      <c r="Y31" s="125"/>
      <c r="Z31" s="125"/>
      <c r="AA31" s="125"/>
      <c r="AB31" s="125"/>
      <c r="AC31" s="125"/>
    </row>
    <row r="32" spans="1:29" x14ac:dyDescent="0.2">
      <c r="A32" s="130">
        <v>20</v>
      </c>
      <c r="B32" s="125"/>
      <c r="C32" s="141"/>
      <c r="D32" s="148"/>
      <c r="E32" s="125"/>
      <c r="F32" s="141"/>
      <c r="G32" s="148"/>
      <c r="H32" s="125"/>
      <c r="I32" s="141"/>
      <c r="J32" s="152"/>
      <c r="K32" s="125"/>
      <c r="L32" s="141"/>
      <c r="M32" s="142"/>
      <c r="N32" s="142"/>
      <c r="O32" s="125"/>
      <c r="P32" s="141"/>
      <c r="Q32" s="142"/>
      <c r="R32" s="142"/>
      <c r="S32" s="210"/>
      <c r="T32" s="143"/>
      <c r="U32" s="125"/>
      <c r="V32" s="125"/>
      <c r="W32" s="125"/>
      <c r="X32" s="125"/>
      <c r="Y32" s="125"/>
      <c r="Z32" s="125"/>
      <c r="AA32" s="125"/>
      <c r="AB32" s="125"/>
      <c r="AC32" s="125"/>
    </row>
    <row r="33" spans="1:29" x14ac:dyDescent="0.2">
      <c r="A33" s="130">
        <v>21</v>
      </c>
      <c r="B33" s="125"/>
      <c r="C33" s="141"/>
      <c r="D33" s="146"/>
      <c r="E33" s="125"/>
      <c r="F33" s="141"/>
      <c r="G33" s="146"/>
      <c r="H33" s="125"/>
      <c r="I33" s="141"/>
      <c r="J33" s="146"/>
      <c r="K33" s="125"/>
      <c r="L33" s="141"/>
      <c r="M33" s="133"/>
      <c r="N33" s="133"/>
      <c r="O33" s="125"/>
      <c r="P33" s="141"/>
      <c r="Q33" s="133"/>
      <c r="R33" s="133"/>
      <c r="S33" s="210"/>
      <c r="T33" s="133"/>
      <c r="U33" s="125"/>
      <c r="V33" s="125"/>
      <c r="W33" s="125"/>
      <c r="X33" s="125"/>
      <c r="Y33" s="125"/>
      <c r="Z33" s="125"/>
      <c r="AA33" s="125"/>
      <c r="AB33" s="125"/>
      <c r="AC33" s="125"/>
    </row>
    <row r="34" spans="1:29" x14ac:dyDescent="0.2">
      <c r="A34" s="130">
        <v>22</v>
      </c>
      <c r="B34" s="125"/>
      <c r="C34" s="141"/>
      <c r="D34" s="148"/>
      <c r="E34" s="125"/>
      <c r="F34" s="141"/>
      <c r="G34" s="148"/>
      <c r="H34" s="125"/>
      <c r="I34" s="141"/>
      <c r="J34" s="152"/>
      <c r="K34" s="125"/>
      <c r="L34" s="141"/>
      <c r="M34" s="142"/>
      <c r="N34" s="142"/>
      <c r="O34" s="125"/>
      <c r="P34" s="141"/>
      <c r="Q34" s="142"/>
      <c r="R34" s="142"/>
      <c r="S34" s="210"/>
      <c r="T34" s="143"/>
      <c r="U34" s="125"/>
      <c r="V34" s="125"/>
      <c r="W34" s="125"/>
      <c r="X34" s="125"/>
      <c r="Y34" s="125"/>
      <c r="Z34" s="125"/>
      <c r="AA34" s="125"/>
      <c r="AB34" s="125"/>
      <c r="AC34" s="125"/>
    </row>
    <row r="35" spans="1:29" x14ac:dyDescent="0.2">
      <c r="A35" s="130">
        <v>23</v>
      </c>
      <c r="B35" s="125"/>
      <c r="C35" s="141"/>
      <c r="D35" s="146"/>
      <c r="E35" s="125"/>
      <c r="F35" s="141"/>
      <c r="G35" s="146"/>
      <c r="H35" s="125"/>
      <c r="I35" s="141"/>
      <c r="J35" s="146"/>
      <c r="K35" s="125"/>
      <c r="L35" s="141"/>
      <c r="M35" s="133"/>
      <c r="N35" s="133"/>
      <c r="O35" s="125"/>
      <c r="P35" s="141"/>
      <c r="Q35" s="133"/>
      <c r="R35" s="133"/>
      <c r="S35" s="210"/>
      <c r="T35" s="133"/>
      <c r="U35" s="125"/>
      <c r="V35" s="125"/>
      <c r="W35" s="125"/>
      <c r="X35" s="125"/>
      <c r="Y35" s="125"/>
      <c r="Z35" s="125"/>
      <c r="AA35" s="125"/>
      <c r="AB35" s="125"/>
      <c r="AC35" s="125"/>
    </row>
    <row r="36" spans="1:29" x14ac:dyDescent="0.2">
      <c r="A36" s="130">
        <v>24</v>
      </c>
      <c r="B36" s="125"/>
      <c r="C36" s="141"/>
      <c r="D36" s="148"/>
      <c r="E36" s="125"/>
      <c r="F36" s="141"/>
      <c r="G36" s="148"/>
      <c r="H36" s="125"/>
      <c r="I36" s="141"/>
      <c r="J36" s="152"/>
      <c r="K36" s="125"/>
      <c r="L36" s="141"/>
      <c r="M36" s="142"/>
      <c r="N36" s="142"/>
      <c r="O36" s="125"/>
      <c r="P36" s="141"/>
      <c r="Q36" s="142"/>
      <c r="R36" s="142"/>
      <c r="S36" s="210"/>
      <c r="T36" s="143"/>
      <c r="U36" s="125"/>
      <c r="V36" s="125"/>
      <c r="W36" s="125"/>
      <c r="X36" s="125"/>
      <c r="Y36" s="125"/>
      <c r="Z36" s="125"/>
      <c r="AA36" s="125"/>
      <c r="AB36" s="125"/>
      <c r="AC36" s="125"/>
    </row>
    <row r="37" spans="1:29" x14ac:dyDescent="0.2">
      <c r="A37" s="130">
        <v>25</v>
      </c>
      <c r="B37" s="125"/>
      <c r="C37" s="141"/>
      <c r="D37" s="146"/>
      <c r="E37" s="125"/>
      <c r="F37" s="141"/>
      <c r="G37" s="146"/>
      <c r="H37" s="125"/>
      <c r="I37" s="141"/>
      <c r="J37" s="146"/>
      <c r="K37" s="125"/>
      <c r="L37" s="141"/>
      <c r="M37" s="133"/>
      <c r="N37" s="133"/>
      <c r="O37" s="125"/>
      <c r="P37" s="141"/>
      <c r="Q37" s="133"/>
      <c r="R37" s="133"/>
      <c r="S37" s="210"/>
      <c r="T37" s="133"/>
      <c r="U37" s="125"/>
      <c r="V37" s="125"/>
      <c r="W37" s="125"/>
      <c r="X37" s="125"/>
      <c r="Y37" s="125"/>
      <c r="Z37" s="125"/>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25">
    <mergeCell ref="Q6:R6"/>
    <mergeCell ref="C6:D6"/>
    <mergeCell ref="I5:J5"/>
    <mergeCell ref="L6:N6"/>
    <mergeCell ref="L5:N5"/>
    <mergeCell ref="I6:J6"/>
    <mergeCell ref="F6:G6"/>
    <mergeCell ref="L4:N4"/>
    <mergeCell ref="I4:J4"/>
    <mergeCell ref="C4:D4"/>
    <mergeCell ref="P4:T4"/>
    <mergeCell ref="C5:D5"/>
    <mergeCell ref="P5:T5"/>
    <mergeCell ref="F4:G4"/>
    <mergeCell ref="F5:G5"/>
    <mergeCell ref="C11:D11"/>
    <mergeCell ref="L11:N11"/>
    <mergeCell ref="C7:D7"/>
    <mergeCell ref="S11:T11"/>
    <mergeCell ref="P11:R11"/>
    <mergeCell ref="I11:J11"/>
    <mergeCell ref="L7:N7"/>
    <mergeCell ref="P7:T7"/>
    <mergeCell ref="F11:G11"/>
    <mergeCell ref="F7:G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election activeCell="M18" sqref="M18"/>
    </sheetView>
  </sheetViews>
  <sheetFormatPr baseColWidth="10" defaultRowHeight="15.75" x14ac:dyDescent="0.2"/>
  <cols>
    <col min="1" max="1" width="13.28515625" style="158" bestFit="1" customWidth="1"/>
    <col min="2" max="2" width="1.7109375" style="127" customWidth="1"/>
    <col min="3" max="3" width="10.140625" style="158" customWidth="1"/>
    <col min="4" max="4" width="10.85546875" style="158" customWidth="1"/>
    <col min="5" max="7" width="13.85546875" style="158" customWidth="1"/>
    <col min="8" max="8" width="1.7109375" style="127" customWidth="1"/>
    <col min="9" max="9" width="9" style="158" bestFit="1" customWidth="1"/>
    <col min="10" max="10" width="6.5703125" style="158" bestFit="1" customWidth="1"/>
    <col min="11" max="11" width="6.85546875" style="158" bestFit="1" customWidth="1"/>
    <col min="12" max="12" width="11.5703125" style="158" bestFit="1" customWidth="1"/>
    <col min="13" max="13" width="15.5703125" style="158" bestFit="1" customWidth="1"/>
    <col min="14" max="14" width="6.42578125" style="158" bestFit="1" customWidth="1"/>
    <col min="15" max="15" width="10.42578125" style="158" bestFit="1" customWidth="1"/>
    <col min="16" max="16" width="1.7109375" style="127" customWidth="1"/>
    <col min="17" max="17" width="9" style="158" bestFit="1" customWidth="1"/>
    <col min="18" max="18" width="6.5703125" style="158" bestFit="1" customWidth="1"/>
    <col min="19" max="19" width="6.85546875" style="158" bestFit="1" customWidth="1"/>
    <col min="20" max="20" width="11.5703125" style="158" bestFit="1" customWidth="1"/>
    <col min="21" max="21" width="15.5703125" style="158" bestFit="1" customWidth="1"/>
    <col min="22" max="22" width="6.42578125" style="158" bestFit="1" customWidth="1"/>
    <col min="23" max="23" width="10.42578125" style="158" bestFit="1" customWidth="1"/>
    <col min="24" max="24" width="1.7109375" style="127" customWidth="1"/>
    <col min="25" max="25" width="11.5703125" style="158" bestFit="1" customWidth="1"/>
    <col min="26" max="26" width="7.85546875" style="158" bestFit="1" customWidth="1"/>
    <col min="27" max="27" width="11.5703125" style="158" bestFit="1" customWidth="1"/>
    <col min="28" max="28" width="9" style="158" bestFit="1" customWidth="1"/>
    <col min="29" max="29" width="7" style="158" bestFit="1" customWidth="1"/>
    <col min="30" max="30" width="9.7109375" style="158" bestFit="1" customWidth="1"/>
    <col min="31" max="31" width="1.7109375" style="127" customWidth="1"/>
    <col min="32" max="32" width="11.5703125" style="158" bestFit="1" customWidth="1"/>
    <col min="33" max="33" width="7.85546875" style="158" bestFit="1" customWidth="1"/>
    <col min="34" max="34" width="7.140625" style="158" bestFit="1" customWidth="1"/>
    <col min="35" max="35" width="6.42578125" style="158" bestFit="1" customWidth="1"/>
    <col min="36" max="36" width="10.42578125" style="158" bestFit="1" customWidth="1"/>
    <col min="37" max="37" width="1.7109375" style="127" customWidth="1"/>
    <col min="38" max="38" width="11.5703125" style="158" bestFit="1" customWidth="1"/>
    <col min="39" max="39" width="7.140625" style="158" bestFit="1" customWidth="1"/>
    <col min="40" max="40" width="7.85546875" style="158" bestFit="1" customWidth="1"/>
    <col min="41" max="41" width="6.42578125" style="158" bestFit="1" customWidth="1"/>
    <col min="42" max="42" width="12.28515625" style="158" bestFit="1" customWidth="1"/>
    <col min="43" max="43" width="1.7109375" style="127" customWidth="1"/>
    <col min="44" max="44" width="24.5703125" style="158" bestFit="1" customWidth="1"/>
    <col min="45" max="16384" width="11.42578125" style="158"/>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30"/>
      <c r="AS1" s="125"/>
      <c r="BB1" s="158"/>
      <c r="BC1" s="158"/>
      <c r="BD1" s="158"/>
      <c r="BE1" s="158"/>
      <c r="BF1" s="158"/>
      <c r="BG1" s="158"/>
      <c r="BH1" s="158"/>
      <c r="BI1" s="158"/>
      <c r="BJ1" s="158"/>
      <c r="BK1" s="158"/>
      <c r="BL1" s="158"/>
      <c r="BM1" s="158"/>
      <c r="BN1" s="158"/>
      <c r="BO1" s="158"/>
      <c r="BP1" s="158"/>
      <c r="BQ1" s="158"/>
      <c r="BR1" s="158"/>
      <c r="BS1" s="150"/>
      <c r="BT1" s="150"/>
      <c r="BU1" s="150"/>
      <c r="BV1" s="150"/>
      <c r="BW1" s="150"/>
      <c r="BX1" s="150"/>
      <c r="BY1" s="150"/>
    </row>
    <row r="2" spans="1:77" s="127" customFormat="1" ht="21" x14ac:dyDescent="0.2">
      <c r="A2" s="13" t="s">
        <v>444</v>
      </c>
      <c r="B2" s="125"/>
      <c r="C2" s="239" t="s">
        <v>548</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125"/>
      <c r="AR2" s="330"/>
      <c r="AS2" s="125"/>
      <c r="BB2" s="158"/>
      <c r="BC2" s="158"/>
      <c r="BD2" s="158"/>
      <c r="BE2" s="158"/>
      <c r="BF2" s="158"/>
      <c r="BG2" s="158"/>
      <c r="BH2" s="158"/>
      <c r="BI2" s="158"/>
      <c r="BJ2" s="158"/>
      <c r="BK2" s="158"/>
      <c r="BL2" s="158"/>
      <c r="BM2" s="158"/>
      <c r="BN2" s="158"/>
      <c r="BO2" s="158"/>
      <c r="BP2" s="158"/>
      <c r="BQ2" s="158"/>
      <c r="BR2" s="158"/>
      <c r="BS2" s="150"/>
      <c r="BT2" s="150"/>
      <c r="BU2" s="150"/>
      <c r="BV2" s="150"/>
      <c r="BW2" s="150"/>
      <c r="BX2" s="150"/>
      <c r="BY2" s="150"/>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30"/>
      <c r="AS3" s="125"/>
      <c r="BB3" s="158"/>
      <c r="BC3" s="158"/>
      <c r="BD3" s="158"/>
      <c r="BE3" s="158"/>
      <c r="BF3" s="158"/>
      <c r="BG3" s="158"/>
      <c r="BH3" s="158"/>
      <c r="BI3" s="158"/>
      <c r="BJ3" s="158"/>
      <c r="BK3" s="158"/>
      <c r="BL3" s="158"/>
      <c r="BM3" s="158"/>
      <c r="BN3" s="158"/>
      <c r="BO3" s="158"/>
      <c r="BP3" s="158"/>
      <c r="BQ3" s="158"/>
      <c r="BR3" s="158"/>
      <c r="BS3" s="150"/>
      <c r="BT3" s="150"/>
      <c r="BU3" s="150"/>
      <c r="BV3" s="150"/>
      <c r="BW3" s="150"/>
      <c r="BX3" s="150"/>
      <c r="BY3" s="150"/>
    </row>
    <row r="4" spans="1:77" ht="16.5" customHeight="1" thickBot="1" x14ac:dyDescent="0.25">
      <c r="A4" s="35" t="s">
        <v>446</v>
      </c>
      <c r="B4" s="125"/>
      <c r="C4" s="379" t="s">
        <v>541</v>
      </c>
      <c r="D4" s="380"/>
      <c r="E4" s="381"/>
      <c r="F4" s="379" t="s">
        <v>439</v>
      </c>
      <c r="G4" s="380"/>
      <c r="H4" s="125"/>
      <c r="I4" s="379" t="s">
        <v>541</v>
      </c>
      <c r="J4" s="380"/>
      <c r="K4" s="380"/>
      <c r="L4" s="380"/>
      <c r="M4" s="380"/>
      <c r="N4" s="380"/>
      <c r="O4" s="381"/>
      <c r="P4" s="125"/>
      <c r="Q4" s="382" t="s">
        <v>541</v>
      </c>
      <c r="R4" s="383"/>
      <c r="S4" s="383"/>
      <c r="T4" s="383"/>
      <c r="U4" s="383"/>
      <c r="V4" s="383"/>
      <c r="W4" s="384"/>
      <c r="X4" s="125"/>
      <c r="Y4" s="388" t="s">
        <v>541</v>
      </c>
      <c r="Z4" s="388"/>
      <c r="AA4" s="388"/>
      <c r="AB4" s="388"/>
      <c r="AC4" s="388"/>
      <c r="AD4" s="388"/>
      <c r="AE4" s="125"/>
      <c r="AF4" s="379" t="s">
        <v>541</v>
      </c>
      <c r="AG4" s="380"/>
      <c r="AH4" s="380"/>
      <c r="AI4" s="380"/>
      <c r="AJ4" s="381"/>
      <c r="AK4" s="125"/>
      <c r="AL4" s="379" t="s">
        <v>541</v>
      </c>
      <c r="AM4" s="380"/>
      <c r="AN4" s="380"/>
      <c r="AO4" s="380"/>
      <c r="AP4" s="381"/>
      <c r="AQ4" s="125"/>
      <c r="AR4" s="330"/>
      <c r="AS4" s="165"/>
    </row>
    <row r="5" spans="1:77" ht="16.5" customHeight="1" thickBot="1" x14ac:dyDescent="0.25">
      <c r="A5" s="135" t="s">
        <v>445</v>
      </c>
      <c r="B5" s="125"/>
      <c r="C5" s="379" t="s">
        <v>513</v>
      </c>
      <c r="D5" s="380"/>
      <c r="E5" s="380"/>
      <c r="F5" s="380"/>
      <c r="G5" s="381"/>
      <c r="H5" s="125"/>
      <c r="I5" s="379" t="s">
        <v>512</v>
      </c>
      <c r="J5" s="380"/>
      <c r="K5" s="380"/>
      <c r="L5" s="380"/>
      <c r="M5" s="380"/>
      <c r="N5" s="380"/>
      <c r="O5" s="381"/>
      <c r="P5" s="125"/>
      <c r="Q5" s="382" t="s">
        <v>511</v>
      </c>
      <c r="R5" s="383"/>
      <c r="S5" s="383"/>
      <c r="T5" s="383"/>
      <c r="U5" s="383"/>
      <c r="V5" s="383"/>
      <c r="W5" s="384"/>
      <c r="X5" s="125"/>
      <c r="Y5" s="397" t="s">
        <v>776</v>
      </c>
      <c r="Z5" s="388"/>
      <c r="AA5" s="388"/>
      <c r="AB5" s="388"/>
      <c r="AC5" s="388"/>
      <c r="AD5" s="388"/>
      <c r="AE5" s="125"/>
      <c r="AF5" s="382" t="s">
        <v>620</v>
      </c>
      <c r="AG5" s="383"/>
      <c r="AH5" s="383"/>
      <c r="AI5" s="383"/>
      <c r="AJ5" s="384"/>
      <c r="AK5" s="125"/>
      <c r="AL5" s="382" t="s">
        <v>510</v>
      </c>
      <c r="AM5" s="383"/>
      <c r="AN5" s="383"/>
      <c r="AO5" s="383"/>
      <c r="AP5" s="384"/>
      <c r="AQ5" s="125"/>
      <c r="AR5" s="330"/>
      <c r="AS5" s="165"/>
    </row>
    <row r="6" spans="1:77" ht="16.5" customHeight="1" thickBot="1" x14ac:dyDescent="0.25">
      <c r="A6" s="125"/>
      <c r="B6" s="125"/>
      <c r="C6" s="125"/>
      <c r="D6" s="395" t="s">
        <v>436</v>
      </c>
      <c r="E6" s="389"/>
      <c r="F6" s="389"/>
      <c r="G6" s="396"/>
      <c r="H6" s="125"/>
      <c r="I6" s="125"/>
      <c r="J6" s="398" t="s">
        <v>468</v>
      </c>
      <c r="K6" s="387"/>
      <c r="L6" s="125"/>
      <c r="M6" s="331" t="s">
        <v>648</v>
      </c>
      <c r="N6" s="327"/>
      <c r="O6" s="251" t="s">
        <v>773</v>
      </c>
      <c r="P6" s="125"/>
      <c r="Q6" s="125"/>
      <c r="R6" s="398" t="s">
        <v>468</v>
      </c>
      <c r="S6" s="387"/>
      <c r="T6" s="125"/>
      <c r="U6" s="331" t="s">
        <v>648</v>
      </c>
      <c r="V6" s="327"/>
      <c r="W6" s="251" t="s">
        <v>773</v>
      </c>
      <c r="X6" s="125"/>
      <c r="Y6" s="125"/>
      <c r="Z6" s="243" t="s">
        <v>435</v>
      </c>
      <c r="AA6" s="125"/>
      <c r="AB6" s="399" t="s">
        <v>777</v>
      </c>
      <c r="AC6" s="396"/>
      <c r="AD6" s="246" t="s">
        <v>773</v>
      </c>
      <c r="AE6" s="125"/>
      <c r="AF6" s="125"/>
      <c r="AG6" s="395" t="s">
        <v>436</v>
      </c>
      <c r="AH6" s="396"/>
      <c r="AI6" s="125"/>
      <c r="AJ6" s="248" t="s">
        <v>773</v>
      </c>
      <c r="AK6" s="125"/>
      <c r="AL6" s="125"/>
      <c r="AM6" s="395" t="s">
        <v>436</v>
      </c>
      <c r="AN6" s="396"/>
      <c r="AO6" s="125"/>
      <c r="AP6" s="248" t="s">
        <v>773</v>
      </c>
      <c r="AQ6" s="125"/>
      <c r="AR6" s="330"/>
      <c r="AS6" s="165"/>
    </row>
    <row r="7" spans="1:77" s="169" customFormat="1" ht="16.5" customHeight="1" thickBot="1" x14ac:dyDescent="0.25">
      <c r="A7" s="125"/>
      <c r="B7" s="125"/>
      <c r="C7" s="400" t="s">
        <v>845</v>
      </c>
      <c r="D7" s="400"/>
      <c r="E7" s="400"/>
      <c r="F7" s="400"/>
      <c r="G7" s="400"/>
      <c r="H7" s="125"/>
      <c r="I7" s="391" t="s">
        <v>222</v>
      </c>
      <c r="J7" s="392"/>
      <c r="K7" s="392"/>
      <c r="L7" s="392"/>
      <c r="M7" s="392"/>
      <c r="N7" s="392"/>
      <c r="O7" s="392"/>
      <c r="P7" s="125"/>
      <c r="Q7" s="391" t="s">
        <v>220</v>
      </c>
      <c r="R7" s="392"/>
      <c r="S7" s="392"/>
      <c r="T7" s="392"/>
      <c r="U7" s="392"/>
      <c r="V7" s="392"/>
      <c r="W7" s="392"/>
      <c r="X7" s="125"/>
      <c r="Y7" s="391" t="s">
        <v>841</v>
      </c>
      <c r="Z7" s="392"/>
      <c r="AA7" s="392"/>
      <c r="AB7" s="392"/>
      <c r="AC7" s="392"/>
      <c r="AD7" s="392"/>
      <c r="AE7" s="125"/>
      <c r="AF7" s="391" t="s">
        <v>843</v>
      </c>
      <c r="AG7" s="392"/>
      <c r="AH7" s="392"/>
      <c r="AI7" s="392"/>
      <c r="AJ7" s="392"/>
      <c r="AK7" s="125"/>
      <c r="AL7" s="391" t="s">
        <v>844</v>
      </c>
      <c r="AM7" s="392"/>
      <c r="AN7" s="392"/>
      <c r="AO7" s="392"/>
      <c r="AP7" s="392"/>
      <c r="AQ7" s="125"/>
      <c r="AR7" s="166"/>
      <c r="AS7" s="166"/>
    </row>
    <row r="8" spans="1:77" s="169" customFormat="1" ht="16.5" customHeight="1" thickBot="1" x14ac:dyDescent="0.25">
      <c r="A8" s="145" t="s">
        <v>644</v>
      </c>
      <c r="B8" s="125"/>
      <c r="C8" s="145" t="s">
        <v>635</v>
      </c>
      <c r="D8" s="145" t="s">
        <v>426</v>
      </c>
      <c r="E8" s="145" t="s">
        <v>427</v>
      </c>
      <c r="F8" s="145" t="s">
        <v>426</v>
      </c>
      <c r="G8" s="145" t="s">
        <v>427</v>
      </c>
      <c r="H8" s="125"/>
      <c r="I8" s="145" t="s">
        <v>635</v>
      </c>
      <c r="J8" s="145" t="s">
        <v>426</v>
      </c>
      <c r="K8" s="145" t="s">
        <v>427</v>
      </c>
      <c r="L8" s="145" t="s">
        <v>635</v>
      </c>
      <c r="M8" s="145" t="s">
        <v>430</v>
      </c>
      <c r="N8" s="153" t="s">
        <v>637</v>
      </c>
      <c r="O8" s="153" t="s">
        <v>636</v>
      </c>
      <c r="P8" s="125"/>
      <c r="Q8" s="145" t="s">
        <v>635</v>
      </c>
      <c r="R8" s="145" t="s">
        <v>426</v>
      </c>
      <c r="S8" s="145" t="s">
        <v>427</v>
      </c>
      <c r="T8" s="145" t="s">
        <v>635</v>
      </c>
      <c r="U8" s="145" t="s">
        <v>430</v>
      </c>
      <c r="V8" s="153" t="s">
        <v>637</v>
      </c>
      <c r="W8" s="153" t="s">
        <v>636</v>
      </c>
      <c r="X8" s="154"/>
      <c r="Y8" s="145" t="s">
        <v>635</v>
      </c>
      <c r="Z8" s="145" t="s">
        <v>426</v>
      </c>
      <c r="AA8" s="145" t="s">
        <v>635</v>
      </c>
      <c r="AB8" s="145" t="s">
        <v>426</v>
      </c>
      <c r="AC8" s="153" t="s">
        <v>427</v>
      </c>
      <c r="AD8" s="145" t="s">
        <v>437</v>
      </c>
      <c r="AE8" s="125"/>
      <c r="AF8" s="145" t="s">
        <v>635</v>
      </c>
      <c r="AG8" s="145" t="s">
        <v>426</v>
      </c>
      <c r="AH8" s="145" t="s">
        <v>427</v>
      </c>
      <c r="AI8" s="153" t="s">
        <v>637</v>
      </c>
      <c r="AJ8" s="153" t="s">
        <v>636</v>
      </c>
      <c r="AK8" s="125"/>
      <c r="AL8" s="145" t="s">
        <v>635</v>
      </c>
      <c r="AM8" s="145" t="s">
        <v>426</v>
      </c>
      <c r="AN8" s="145" t="s">
        <v>427</v>
      </c>
      <c r="AO8" s="153" t="s">
        <v>637</v>
      </c>
      <c r="AP8" s="153" t="s">
        <v>636</v>
      </c>
      <c r="AQ8" s="125"/>
      <c r="AR8" s="166"/>
      <c r="AS8" s="166"/>
    </row>
    <row r="9" spans="1:77" s="159" customFormat="1" ht="16.5" customHeight="1" x14ac:dyDescent="0.2">
      <c r="A9" s="214" t="s">
        <v>643</v>
      </c>
      <c r="B9" s="328"/>
      <c r="C9" s="328"/>
      <c r="D9" s="216">
        <v>1</v>
      </c>
      <c r="E9" s="216">
        <v>1</v>
      </c>
      <c r="F9" s="216">
        <v>1</v>
      </c>
      <c r="G9" s="216">
        <v>1</v>
      </c>
      <c r="H9" s="328"/>
      <c r="I9" s="328"/>
      <c r="J9" s="216">
        <v>1</v>
      </c>
      <c r="K9" s="216">
        <v>1</v>
      </c>
      <c r="L9" s="328"/>
      <c r="M9" s="216">
        <v>1</v>
      </c>
      <c r="N9" s="235"/>
      <c r="O9" s="216">
        <v>1</v>
      </c>
      <c r="P9" s="328"/>
      <c r="Q9" s="328"/>
      <c r="R9" s="216">
        <v>1</v>
      </c>
      <c r="S9" s="216">
        <v>1</v>
      </c>
      <c r="T9" s="328"/>
      <c r="U9" s="216">
        <v>1</v>
      </c>
      <c r="V9" s="235"/>
      <c r="W9" s="216">
        <v>1</v>
      </c>
      <c r="X9" s="328"/>
      <c r="Y9" s="328"/>
      <c r="Z9" s="216">
        <v>1</v>
      </c>
      <c r="AA9" s="328"/>
      <c r="AB9" s="216">
        <v>1</v>
      </c>
      <c r="AC9" s="216">
        <v>1</v>
      </c>
      <c r="AD9" s="216">
        <v>0</v>
      </c>
      <c r="AE9" s="328"/>
      <c r="AF9" s="328"/>
      <c r="AG9" s="216">
        <v>1</v>
      </c>
      <c r="AH9" s="216">
        <v>1</v>
      </c>
      <c r="AI9" s="235"/>
      <c r="AJ9" s="216">
        <v>1</v>
      </c>
      <c r="AK9" s="328"/>
      <c r="AL9" s="328"/>
      <c r="AM9" s="216">
        <v>1</v>
      </c>
      <c r="AN9" s="216">
        <v>1</v>
      </c>
      <c r="AO9" s="235"/>
      <c r="AP9" s="216">
        <v>1</v>
      </c>
      <c r="AQ9" s="328"/>
      <c r="AR9" s="167"/>
      <c r="AS9" s="167"/>
    </row>
    <row r="10" spans="1:77" s="224" customFormat="1" ht="16.5" customHeight="1" x14ac:dyDescent="0.2">
      <c r="A10" s="218" t="s">
        <v>641</v>
      </c>
      <c r="B10" s="219"/>
      <c r="C10" s="219"/>
      <c r="D10" s="220">
        <f>COUNT(D13:D37)</f>
        <v>1</v>
      </c>
      <c r="E10" s="220">
        <f>COUNT(E13:E37)</f>
        <v>1</v>
      </c>
      <c r="F10" s="220">
        <f>COUNT(FROND_NERVURE_Geom!F13:F37)</f>
        <v>1</v>
      </c>
      <c r="G10" s="220">
        <f>COUNT(FROND_NERVURE_Geom!G13:G37)</f>
        <v>1</v>
      </c>
      <c r="H10" s="219"/>
      <c r="I10" s="219"/>
      <c r="J10" s="220">
        <f>COUNT(J13:J37)</f>
        <v>1</v>
      </c>
      <c r="K10" s="220">
        <f>COUNT(K13:K37)</f>
        <v>1</v>
      </c>
      <c r="L10" s="219"/>
      <c r="M10" s="220">
        <f>COUNT(M13:M37)</f>
        <v>6</v>
      </c>
      <c r="N10" s="220"/>
      <c r="O10" s="220">
        <f>COUNT(O13:O37)</f>
        <v>3</v>
      </c>
      <c r="P10" s="219"/>
      <c r="Q10" s="219"/>
      <c r="R10" s="220">
        <f>COUNT(R13:R37)</f>
        <v>1</v>
      </c>
      <c r="S10" s="220">
        <f>COUNT(S13:S37)</f>
        <v>1</v>
      </c>
      <c r="T10" s="219"/>
      <c r="U10" s="220">
        <f>COUNT(U13:U37)</f>
        <v>6</v>
      </c>
      <c r="V10" s="220"/>
      <c r="W10" s="220">
        <f>COUNT(W13:W37)</f>
        <v>3</v>
      </c>
      <c r="X10" s="219"/>
      <c r="Y10" s="219"/>
      <c r="Z10" s="220">
        <f>COUNT(Z13:Z37)</f>
        <v>6</v>
      </c>
      <c r="AA10" s="219"/>
      <c r="AB10" s="220">
        <f>COUNT(AB13:AB37)</f>
        <v>6</v>
      </c>
      <c r="AC10" s="220">
        <f>COUNT(AC13:AC37)</f>
        <v>6</v>
      </c>
      <c r="AD10" s="220">
        <f>COUNT(AD13:AD37)</f>
        <v>1</v>
      </c>
      <c r="AE10" s="219"/>
      <c r="AF10" s="219"/>
      <c r="AG10" s="220">
        <f>COUNT(AG13:AG37)</f>
        <v>6</v>
      </c>
      <c r="AH10" s="220">
        <f>COUNT(AH13:AH37)</f>
        <v>6</v>
      </c>
      <c r="AI10" s="220"/>
      <c r="AJ10" s="220">
        <f>COUNT(AJ13:AJ37)</f>
        <v>3</v>
      </c>
      <c r="AK10" s="219"/>
      <c r="AL10" s="219"/>
      <c r="AM10" s="220">
        <f>COUNT(AM13:AM37)</f>
        <v>6</v>
      </c>
      <c r="AN10" s="220">
        <f>COUNT(AN13:AN37)</f>
        <v>6</v>
      </c>
      <c r="AO10" s="220"/>
      <c r="AP10" s="220">
        <f>COUNT(AP13:AP37)</f>
        <v>3</v>
      </c>
      <c r="AQ10" s="219"/>
      <c r="AR10" s="223"/>
      <c r="AS10" s="223"/>
    </row>
    <row r="11" spans="1:77" s="224" customFormat="1" ht="16.5" customHeight="1" x14ac:dyDescent="0.2">
      <c r="A11" s="326" t="s">
        <v>642</v>
      </c>
      <c r="B11" s="219"/>
      <c r="C11" s="374" t="s">
        <v>881</v>
      </c>
      <c r="D11" s="374"/>
      <c r="E11" s="374"/>
      <c r="F11" s="374" t="s">
        <v>885</v>
      </c>
      <c r="G11" s="374"/>
      <c r="H11" s="219"/>
      <c r="I11" s="374" t="s">
        <v>1083</v>
      </c>
      <c r="J11" s="374"/>
      <c r="K11" s="374"/>
      <c r="L11" s="374"/>
      <c r="M11" s="374"/>
      <c r="N11" s="325"/>
      <c r="O11" s="325"/>
      <c r="P11" s="219"/>
      <c r="Q11" s="374" t="s">
        <v>1084</v>
      </c>
      <c r="R11" s="374"/>
      <c r="S11" s="374"/>
      <c r="T11" s="374"/>
      <c r="U11" s="374"/>
      <c r="V11" s="374"/>
      <c r="W11" s="374"/>
      <c r="X11" s="219"/>
      <c r="Y11" s="374" t="s">
        <v>882</v>
      </c>
      <c r="Z11" s="374"/>
      <c r="AA11" s="374"/>
      <c r="AB11" s="374"/>
      <c r="AC11" s="374"/>
      <c r="AD11" s="374"/>
      <c r="AE11" s="219"/>
      <c r="AF11" s="374" t="s">
        <v>883</v>
      </c>
      <c r="AG11" s="374"/>
      <c r="AH11" s="374"/>
      <c r="AI11" s="374"/>
      <c r="AJ11" s="374"/>
      <c r="AK11" s="219"/>
      <c r="AL11" s="374" t="s">
        <v>884</v>
      </c>
      <c r="AM11" s="374"/>
      <c r="AN11" s="374"/>
      <c r="AO11" s="374"/>
      <c r="AP11" s="374"/>
      <c r="AQ11" s="219"/>
      <c r="AR11" s="223"/>
      <c r="AS11" s="223"/>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634</v>
      </c>
      <c r="O12" s="130" t="s">
        <v>454</v>
      </c>
      <c r="P12" s="125"/>
      <c r="Q12" s="131" t="s">
        <v>434</v>
      </c>
      <c r="R12" s="130" t="s">
        <v>0</v>
      </c>
      <c r="S12" s="130" t="s">
        <v>0</v>
      </c>
      <c r="T12" s="131" t="s">
        <v>433</v>
      </c>
      <c r="U12" s="131" t="s">
        <v>5</v>
      </c>
      <c r="V12" s="130" t="s">
        <v>634</v>
      </c>
      <c r="W12" s="130" t="s">
        <v>454</v>
      </c>
      <c r="X12" s="125"/>
      <c r="Y12" s="131" t="s">
        <v>433</v>
      </c>
      <c r="Z12" s="131" t="s">
        <v>3</v>
      </c>
      <c r="AA12" s="131" t="s">
        <v>433</v>
      </c>
      <c r="AB12" s="131" t="s">
        <v>3</v>
      </c>
      <c r="AC12" s="131" t="s">
        <v>3</v>
      </c>
      <c r="AD12" s="130" t="s">
        <v>634</v>
      </c>
      <c r="AE12" s="125"/>
      <c r="AF12" s="131" t="s">
        <v>433</v>
      </c>
      <c r="AG12" s="131" t="s">
        <v>3</v>
      </c>
      <c r="AH12" s="131" t="s">
        <v>3</v>
      </c>
      <c r="AI12" s="130" t="s">
        <v>634</v>
      </c>
      <c r="AJ12" s="130" t="s">
        <v>454</v>
      </c>
      <c r="AK12" s="125"/>
      <c r="AL12" s="131" t="s">
        <v>433</v>
      </c>
      <c r="AM12" s="131" t="s">
        <v>3</v>
      </c>
      <c r="AN12" s="131" t="s">
        <v>3</v>
      </c>
      <c r="AO12" s="130" t="s">
        <v>634</v>
      </c>
      <c r="AP12" s="130" t="s">
        <v>454</v>
      </c>
      <c r="AQ12" s="125"/>
      <c r="AR12" s="165"/>
      <c r="AS12" s="165"/>
    </row>
    <row r="13" spans="1:77" ht="16.5" customHeight="1" x14ac:dyDescent="0.25">
      <c r="A13" s="130">
        <v>1</v>
      </c>
      <c r="B13" s="125"/>
      <c r="C13" s="345">
        <v>1</v>
      </c>
      <c r="D13" s="105">
        <v>60</v>
      </c>
      <c r="E13" s="105">
        <v>10</v>
      </c>
      <c r="F13" s="105">
        <v>6</v>
      </c>
      <c r="G13" s="105">
        <v>3</v>
      </c>
      <c r="H13" s="125"/>
      <c r="I13" s="345">
        <v>1</v>
      </c>
      <c r="J13" s="105">
        <v>2</v>
      </c>
      <c r="K13" s="105">
        <v>0.2</v>
      </c>
      <c r="L13" s="263">
        <v>0</v>
      </c>
      <c r="M13" s="105">
        <v>1.1000000000000001</v>
      </c>
      <c r="N13" s="210">
        <v>1</v>
      </c>
      <c r="O13" s="133">
        <v>0.2</v>
      </c>
      <c r="P13" s="125"/>
      <c r="Q13" s="345">
        <v>1</v>
      </c>
      <c r="R13" s="105">
        <v>1</v>
      </c>
      <c r="S13" s="105">
        <v>0.1</v>
      </c>
      <c r="T13" s="263">
        <v>0</v>
      </c>
      <c r="U13" s="105">
        <v>1.1000000000000001</v>
      </c>
      <c r="V13" s="210">
        <v>1</v>
      </c>
      <c r="W13" s="133">
        <v>0.2</v>
      </c>
      <c r="X13" s="125"/>
      <c r="Y13" s="263">
        <v>0</v>
      </c>
      <c r="Z13" s="105">
        <v>0</v>
      </c>
      <c r="AA13" s="263">
        <v>0</v>
      </c>
      <c r="AB13" s="105">
        <v>0</v>
      </c>
      <c r="AC13" s="105">
        <v>0</v>
      </c>
      <c r="AD13" s="268">
        <v>45</v>
      </c>
      <c r="AE13" s="353">
        <f>AB13</f>
        <v>0</v>
      </c>
      <c r="AF13" s="263">
        <v>0</v>
      </c>
      <c r="AG13" s="105">
        <v>0</v>
      </c>
      <c r="AH13" s="105">
        <v>0</v>
      </c>
      <c r="AI13" s="210">
        <v>1</v>
      </c>
      <c r="AJ13" s="133">
        <v>0.5</v>
      </c>
      <c r="AK13" s="125"/>
      <c r="AL13" s="263">
        <v>0</v>
      </c>
      <c r="AM13" s="105">
        <v>0</v>
      </c>
      <c r="AN13" s="105">
        <v>0</v>
      </c>
      <c r="AO13" s="210">
        <v>1</v>
      </c>
      <c r="AP13" s="133">
        <v>0.5</v>
      </c>
      <c r="AQ13" s="125"/>
      <c r="AR13" s="165"/>
      <c r="AS13" s="165"/>
    </row>
    <row r="14" spans="1:77" x14ac:dyDescent="0.25">
      <c r="A14" s="130">
        <v>2</v>
      </c>
      <c r="B14" s="125"/>
      <c r="C14" s="345"/>
      <c r="D14" s="348"/>
      <c r="E14" s="348"/>
      <c r="F14" s="323"/>
      <c r="G14" s="323"/>
      <c r="H14" s="125"/>
      <c r="I14" s="345"/>
      <c r="J14" s="348"/>
      <c r="K14" s="348"/>
      <c r="L14" s="263">
        <v>10</v>
      </c>
      <c r="M14" s="105">
        <v>0.95</v>
      </c>
      <c r="N14" s="210">
        <v>8</v>
      </c>
      <c r="O14" s="143">
        <v>0.8</v>
      </c>
      <c r="P14" s="125"/>
      <c r="Q14" s="345"/>
      <c r="R14" s="348"/>
      <c r="S14" s="348"/>
      <c r="T14" s="263">
        <v>10</v>
      </c>
      <c r="U14" s="105">
        <v>0.95</v>
      </c>
      <c r="V14" s="210">
        <v>8</v>
      </c>
      <c r="W14" s="143">
        <v>0.8</v>
      </c>
      <c r="X14" s="125"/>
      <c r="Y14" s="263">
        <v>20</v>
      </c>
      <c r="Z14" s="264">
        <v>5</v>
      </c>
      <c r="AA14" s="263">
        <v>20</v>
      </c>
      <c r="AB14" s="264">
        <v>15</v>
      </c>
      <c r="AC14" s="264">
        <v>1</v>
      </c>
      <c r="AD14" s="269"/>
      <c r="AE14" s="353">
        <f>AE13+AB14</f>
        <v>15</v>
      </c>
      <c r="AF14" s="263">
        <v>20</v>
      </c>
      <c r="AG14" s="264">
        <v>2</v>
      </c>
      <c r="AH14" s="264">
        <v>1</v>
      </c>
      <c r="AI14" s="210">
        <v>20</v>
      </c>
      <c r="AJ14" s="143">
        <v>0.8</v>
      </c>
      <c r="AK14" s="125"/>
      <c r="AL14" s="263">
        <v>20</v>
      </c>
      <c r="AM14" s="264">
        <v>3</v>
      </c>
      <c r="AN14" s="264">
        <v>5</v>
      </c>
      <c r="AO14" s="210">
        <v>20</v>
      </c>
      <c r="AP14" s="143">
        <v>0.8</v>
      </c>
      <c r="AQ14" s="125"/>
      <c r="AR14" s="165"/>
      <c r="AS14" s="165"/>
    </row>
    <row r="15" spans="1:77" x14ac:dyDescent="0.25">
      <c r="A15" s="130">
        <v>3</v>
      </c>
      <c r="B15" s="125"/>
      <c r="C15" s="345"/>
      <c r="D15" s="105"/>
      <c r="E15" s="105"/>
      <c r="F15" s="271"/>
      <c r="G15" s="271"/>
      <c r="H15" s="125"/>
      <c r="I15" s="345"/>
      <c r="J15" s="105"/>
      <c r="K15" s="105"/>
      <c r="L15" s="263">
        <v>50</v>
      </c>
      <c r="M15" s="264">
        <v>0.8</v>
      </c>
      <c r="N15" s="210">
        <v>12</v>
      </c>
      <c r="O15" s="133">
        <v>1</v>
      </c>
      <c r="P15" s="125"/>
      <c r="Q15" s="345"/>
      <c r="R15" s="105"/>
      <c r="S15" s="105"/>
      <c r="T15" s="263">
        <v>50</v>
      </c>
      <c r="U15" s="264">
        <v>0.8</v>
      </c>
      <c r="V15" s="210">
        <v>12</v>
      </c>
      <c r="W15" s="133">
        <v>1</v>
      </c>
      <c r="X15" s="125"/>
      <c r="Y15" s="263">
        <v>40</v>
      </c>
      <c r="Z15" s="105">
        <v>8</v>
      </c>
      <c r="AA15" s="263">
        <v>40</v>
      </c>
      <c r="AB15" s="105">
        <v>40</v>
      </c>
      <c r="AC15" s="105">
        <v>3</v>
      </c>
      <c r="AD15" s="269"/>
      <c r="AE15" s="353">
        <f>AE14+AB15</f>
        <v>55</v>
      </c>
      <c r="AF15" s="263">
        <v>40</v>
      </c>
      <c r="AG15" s="105">
        <v>5</v>
      </c>
      <c r="AH15" s="105">
        <v>2</v>
      </c>
      <c r="AI15" s="210">
        <v>45</v>
      </c>
      <c r="AJ15" s="133">
        <v>1</v>
      </c>
      <c r="AK15" s="125"/>
      <c r="AL15" s="263">
        <v>40</v>
      </c>
      <c r="AM15" s="105">
        <v>5</v>
      </c>
      <c r="AN15" s="105">
        <v>10</v>
      </c>
      <c r="AO15" s="210">
        <v>45</v>
      </c>
      <c r="AP15" s="133">
        <v>1</v>
      </c>
      <c r="AQ15" s="125"/>
      <c r="AR15" s="165"/>
      <c r="AS15" s="165"/>
    </row>
    <row r="16" spans="1:77" ht="16.5" customHeight="1" x14ac:dyDescent="0.25">
      <c r="A16" s="130">
        <v>4</v>
      </c>
      <c r="B16" s="125"/>
      <c r="C16" s="345"/>
      <c r="D16" s="348"/>
      <c r="E16" s="348"/>
      <c r="F16" s="142"/>
      <c r="G16" s="142"/>
      <c r="H16" s="125"/>
      <c r="I16" s="345"/>
      <c r="J16" s="348"/>
      <c r="K16" s="348"/>
      <c r="L16" s="263">
        <v>98</v>
      </c>
      <c r="M16" s="105">
        <v>0.8</v>
      </c>
      <c r="N16" s="210"/>
      <c r="O16" s="143"/>
      <c r="P16" s="125"/>
      <c r="Q16" s="345"/>
      <c r="R16" s="348"/>
      <c r="S16" s="348"/>
      <c r="T16" s="263">
        <v>98</v>
      </c>
      <c r="U16" s="105">
        <v>0.8</v>
      </c>
      <c r="V16" s="210"/>
      <c r="W16" s="143"/>
      <c r="X16" s="125"/>
      <c r="Y16" s="263">
        <v>60</v>
      </c>
      <c r="Z16" s="264">
        <v>12</v>
      </c>
      <c r="AA16" s="263">
        <v>60</v>
      </c>
      <c r="AB16" s="264">
        <v>65</v>
      </c>
      <c r="AC16" s="264">
        <v>4</v>
      </c>
      <c r="AD16" s="269"/>
      <c r="AE16" s="353">
        <f>AE15+AB16</f>
        <v>120</v>
      </c>
      <c r="AF16" s="263">
        <v>60</v>
      </c>
      <c r="AG16" s="264">
        <v>10</v>
      </c>
      <c r="AH16" s="264">
        <v>3</v>
      </c>
      <c r="AI16" s="210"/>
      <c r="AJ16" s="143"/>
      <c r="AK16" s="125"/>
      <c r="AL16" s="263">
        <v>60</v>
      </c>
      <c r="AM16" s="264">
        <v>8</v>
      </c>
      <c r="AN16" s="264">
        <v>15</v>
      </c>
      <c r="AO16" s="210"/>
      <c r="AP16" s="143"/>
      <c r="AQ16" s="125"/>
      <c r="AR16" s="165"/>
      <c r="AS16" s="165"/>
    </row>
    <row r="17" spans="1:45" ht="16.5" customHeight="1" x14ac:dyDescent="0.25">
      <c r="A17" s="130">
        <v>5</v>
      </c>
      <c r="B17" s="125"/>
      <c r="C17" s="345"/>
      <c r="D17" s="105"/>
      <c r="E17" s="105"/>
      <c r="F17" s="133"/>
      <c r="G17" s="133"/>
      <c r="H17" s="125"/>
      <c r="I17" s="345"/>
      <c r="J17" s="105"/>
      <c r="K17" s="105"/>
      <c r="L17" s="263">
        <v>99.5</v>
      </c>
      <c r="M17" s="264">
        <v>0.85</v>
      </c>
      <c r="N17" s="210"/>
      <c r="O17" s="133"/>
      <c r="P17" s="125"/>
      <c r="Q17" s="345"/>
      <c r="R17" s="105"/>
      <c r="S17" s="105"/>
      <c r="T17" s="263">
        <v>99.5</v>
      </c>
      <c r="U17" s="264">
        <v>0.85</v>
      </c>
      <c r="V17" s="210"/>
      <c r="W17" s="133"/>
      <c r="X17" s="125"/>
      <c r="Y17" s="263">
        <v>80</v>
      </c>
      <c r="Z17" s="105">
        <v>15</v>
      </c>
      <c r="AA17" s="263">
        <v>80</v>
      </c>
      <c r="AB17" s="105">
        <v>85</v>
      </c>
      <c r="AC17" s="105">
        <v>5</v>
      </c>
      <c r="AD17" s="269"/>
      <c r="AE17" s="353">
        <f>AE16+AB17</f>
        <v>205</v>
      </c>
      <c r="AF17" s="263">
        <v>80</v>
      </c>
      <c r="AG17" s="133">
        <v>15</v>
      </c>
      <c r="AH17" s="133">
        <v>5</v>
      </c>
      <c r="AI17" s="210"/>
      <c r="AJ17" s="133"/>
      <c r="AK17" s="125"/>
      <c r="AL17" s="263">
        <v>80</v>
      </c>
      <c r="AM17" s="133">
        <v>12</v>
      </c>
      <c r="AN17" s="133">
        <v>20</v>
      </c>
      <c r="AO17" s="210"/>
      <c r="AP17" s="133"/>
      <c r="AQ17" s="125"/>
      <c r="AR17" s="165"/>
      <c r="AS17" s="165"/>
    </row>
    <row r="18" spans="1:45" ht="16.5" customHeight="1" x14ac:dyDescent="0.25">
      <c r="A18" s="130">
        <v>6</v>
      </c>
      <c r="B18" s="125"/>
      <c r="C18" s="345"/>
      <c r="D18" s="348"/>
      <c r="E18" s="348"/>
      <c r="F18" s="142"/>
      <c r="G18" s="142"/>
      <c r="H18" s="125"/>
      <c r="I18" s="345"/>
      <c r="J18" s="348"/>
      <c r="K18" s="348"/>
      <c r="L18" s="263">
        <v>100</v>
      </c>
      <c r="M18" s="264">
        <v>1.3</v>
      </c>
      <c r="N18" s="210"/>
      <c r="O18" s="143"/>
      <c r="P18" s="125"/>
      <c r="Q18" s="345"/>
      <c r="R18" s="348"/>
      <c r="S18" s="348"/>
      <c r="T18" s="263">
        <v>100</v>
      </c>
      <c r="U18" s="105">
        <v>1.1000000000000001</v>
      </c>
      <c r="V18" s="210"/>
      <c r="W18" s="143"/>
      <c r="X18" s="125"/>
      <c r="Y18" s="263">
        <v>100</v>
      </c>
      <c r="Z18" s="264">
        <v>20</v>
      </c>
      <c r="AA18" s="263">
        <v>100</v>
      </c>
      <c r="AB18" s="264">
        <v>110</v>
      </c>
      <c r="AC18" s="264">
        <v>6</v>
      </c>
      <c r="AD18" s="269"/>
      <c r="AE18" s="353">
        <f>AE17+AB18</f>
        <v>315</v>
      </c>
      <c r="AF18" s="263">
        <v>100</v>
      </c>
      <c r="AG18" s="149">
        <v>30</v>
      </c>
      <c r="AH18" s="149">
        <v>10</v>
      </c>
      <c r="AI18" s="210"/>
      <c r="AJ18" s="143"/>
      <c r="AK18" s="125"/>
      <c r="AL18" s="263">
        <v>100</v>
      </c>
      <c r="AM18" s="149">
        <v>20</v>
      </c>
      <c r="AN18" s="149">
        <v>30</v>
      </c>
      <c r="AO18" s="210"/>
      <c r="AP18" s="143"/>
      <c r="AQ18" s="125"/>
      <c r="AR18" s="165"/>
      <c r="AS18" s="165"/>
    </row>
    <row r="19" spans="1:45" ht="16.5" customHeight="1" x14ac:dyDescent="0.25">
      <c r="A19" s="130">
        <v>7</v>
      </c>
      <c r="B19" s="125"/>
      <c r="C19" s="345"/>
      <c r="D19" s="133"/>
      <c r="E19" s="133"/>
      <c r="F19" s="133"/>
      <c r="G19" s="133"/>
      <c r="H19" s="125"/>
      <c r="I19" s="345"/>
      <c r="J19" s="105"/>
      <c r="K19" s="105"/>
      <c r="L19" s="263"/>
      <c r="M19" s="105"/>
      <c r="N19" s="210"/>
      <c r="O19" s="133"/>
      <c r="P19" s="125"/>
      <c r="Q19" s="345"/>
      <c r="R19" s="105"/>
      <c r="S19" s="105"/>
      <c r="T19" s="263"/>
      <c r="U19" s="264"/>
      <c r="V19" s="210"/>
      <c r="W19" s="133"/>
      <c r="X19" s="125"/>
      <c r="Y19" s="147"/>
      <c r="Z19" s="133"/>
      <c r="AA19" s="147"/>
      <c r="AB19" s="133" t="s">
        <v>1101</v>
      </c>
      <c r="AC19" s="133"/>
      <c r="AD19" s="125"/>
      <c r="AE19" s="125"/>
      <c r="AF19" s="147"/>
      <c r="AG19" s="133"/>
      <c r="AH19" s="133"/>
      <c r="AI19" s="210"/>
      <c r="AJ19" s="133"/>
      <c r="AK19" s="125"/>
      <c r="AL19" s="147"/>
      <c r="AM19" s="133"/>
      <c r="AN19" s="133"/>
      <c r="AO19" s="210"/>
      <c r="AP19" s="133"/>
      <c r="AQ19" s="125"/>
      <c r="AR19" s="165"/>
      <c r="AS19" s="165"/>
    </row>
    <row r="20" spans="1:45" ht="16.5" customHeight="1" x14ac:dyDescent="0.25">
      <c r="A20" s="130">
        <v>8</v>
      </c>
      <c r="B20" s="125"/>
      <c r="C20" s="345"/>
      <c r="D20" s="142"/>
      <c r="E20" s="142"/>
      <c r="F20" s="142"/>
      <c r="G20" s="142"/>
      <c r="H20" s="125"/>
      <c r="I20" s="345"/>
      <c r="J20" s="348"/>
      <c r="K20" s="348"/>
      <c r="L20" s="263"/>
      <c r="M20" s="264"/>
      <c r="N20" s="210"/>
      <c r="O20" s="143"/>
      <c r="P20" s="125"/>
      <c r="Q20" s="345"/>
      <c r="R20" s="348"/>
      <c r="S20" s="348"/>
      <c r="T20" s="263"/>
      <c r="U20" s="105"/>
      <c r="V20" s="210"/>
      <c r="W20" s="143"/>
      <c r="X20" s="125"/>
      <c r="Y20" s="147"/>
      <c r="Z20" s="149"/>
      <c r="AA20" s="147"/>
      <c r="AB20" s="149"/>
      <c r="AC20" s="149"/>
      <c r="AD20" s="125"/>
      <c r="AE20" s="125"/>
      <c r="AF20" s="147"/>
      <c r="AG20" s="149"/>
      <c r="AH20" s="149"/>
      <c r="AI20" s="210"/>
      <c r="AJ20" s="143"/>
      <c r="AK20" s="125"/>
      <c r="AL20" s="147"/>
      <c r="AM20" s="149"/>
      <c r="AN20" s="149"/>
      <c r="AO20" s="210"/>
      <c r="AP20" s="143"/>
      <c r="AQ20" s="125"/>
      <c r="AR20" s="165"/>
      <c r="AS20" s="165"/>
    </row>
    <row r="21" spans="1:45" ht="16.5" customHeight="1" x14ac:dyDescent="0.25">
      <c r="A21" s="130">
        <v>9</v>
      </c>
      <c r="B21" s="125"/>
      <c r="C21" s="141"/>
      <c r="D21" s="133"/>
      <c r="E21" s="133"/>
      <c r="F21" s="133"/>
      <c r="G21" s="133"/>
      <c r="H21" s="125"/>
      <c r="I21" s="345"/>
      <c r="J21" s="105"/>
      <c r="K21" s="105"/>
      <c r="L21" s="263"/>
      <c r="M21" s="105"/>
      <c r="N21" s="210"/>
      <c r="O21" s="133"/>
      <c r="P21" s="125"/>
      <c r="Q21" s="345"/>
      <c r="R21" s="105"/>
      <c r="S21" s="105"/>
      <c r="T21" s="263"/>
      <c r="U21" s="264"/>
      <c r="V21" s="210"/>
      <c r="W21" s="133"/>
      <c r="X21" s="125"/>
      <c r="Y21" s="147"/>
      <c r="Z21" s="133"/>
      <c r="AA21" s="147"/>
      <c r="AB21" s="133"/>
      <c r="AC21" s="133"/>
      <c r="AD21" s="125"/>
      <c r="AE21" s="125"/>
      <c r="AF21" s="147"/>
      <c r="AG21" s="133"/>
      <c r="AH21" s="133"/>
      <c r="AI21" s="210"/>
      <c r="AJ21" s="133"/>
      <c r="AK21" s="125"/>
      <c r="AL21" s="147"/>
      <c r="AM21" s="133"/>
      <c r="AN21" s="133"/>
      <c r="AO21" s="210"/>
      <c r="AP21" s="133"/>
      <c r="AQ21" s="125"/>
      <c r="AR21" s="165"/>
      <c r="AS21" s="165"/>
    </row>
    <row r="22" spans="1:45" ht="16.5" customHeight="1" x14ac:dyDescent="0.25">
      <c r="A22" s="130">
        <v>10</v>
      </c>
      <c r="B22" s="125"/>
      <c r="C22" s="141"/>
      <c r="D22" s="142"/>
      <c r="E22" s="142"/>
      <c r="F22" s="142"/>
      <c r="G22" s="142"/>
      <c r="H22" s="125"/>
      <c r="I22" s="345"/>
      <c r="J22" s="348"/>
      <c r="K22" s="348"/>
      <c r="L22" s="263"/>
      <c r="M22" s="264"/>
      <c r="N22" s="210"/>
      <c r="O22" s="143"/>
      <c r="P22" s="125"/>
      <c r="Q22" s="345"/>
      <c r="R22" s="348"/>
      <c r="S22" s="348"/>
      <c r="T22" s="263"/>
      <c r="U22" s="105"/>
      <c r="V22" s="210"/>
      <c r="W22" s="143"/>
      <c r="X22" s="125"/>
      <c r="Y22" s="147"/>
      <c r="Z22" s="149"/>
      <c r="AA22" s="147"/>
      <c r="AB22" s="149"/>
      <c r="AC22" s="149"/>
      <c r="AD22" s="125"/>
      <c r="AE22" s="125"/>
      <c r="AF22" s="147"/>
      <c r="AG22" s="149"/>
      <c r="AH22" s="149"/>
      <c r="AI22" s="210"/>
      <c r="AJ22" s="143"/>
      <c r="AK22" s="125"/>
      <c r="AL22" s="147"/>
      <c r="AM22" s="149"/>
      <c r="AN22" s="149"/>
      <c r="AO22" s="210"/>
      <c r="AP22" s="143"/>
      <c r="AQ22" s="125"/>
      <c r="AR22" s="165"/>
      <c r="AS22" s="165"/>
    </row>
    <row r="23" spans="1:45" ht="16.5" customHeight="1" x14ac:dyDescent="0.25">
      <c r="A23" s="130">
        <v>11</v>
      </c>
      <c r="B23" s="125"/>
      <c r="C23" s="141"/>
      <c r="D23" s="133"/>
      <c r="E23" s="133"/>
      <c r="F23" s="133"/>
      <c r="G23" s="133"/>
      <c r="H23" s="125"/>
      <c r="I23" s="345"/>
      <c r="J23" s="105"/>
      <c r="K23" s="105"/>
      <c r="L23" s="263"/>
      <c r="M23" s="105"/>
      <c r="N23" s="210"/>
      <c r="O23" s="133"/>
      <c r="P23" s="125"/>
      <c r="Q23" s="345"/>
      <c r="R23" s="105"/>
      <c r="S23" s="105"/>
      <c r="T23" s="263"/>
      <c r="U23" s="105"/>
      <c r="V23" s="210"/>
      <c r="W23" s="133"/>
      <c r="X23" s="125"/>
      <c r="Y23" s="147"/>
      <c r="Z23" s="133"/>
      <c r="AA23" s="147"/>
      <c r="AB23" s="133"/>
      <c r="AC23" s="133"/>
      <c r="AD23" s="125"/>
      <c r="AE23" s="125"/>
      <c r="AF23" s="147"/>
      <c r="AG23" s="133"/>
      <c r="AH23" s="133"/>
      <c r="AI23" s="210"/>
      <c r="AJ23" s="133"/>
      <c r="AK23" s="125"/>
      <c r="AL23" s="147"/>
      <c r="AM23" s="133"/>
      <c r="AN23" s="133"/>
      <c r="AO23" s="210"/>
      <c r="AP23" s="133"/>
      <c r="AQ23" s="125"/>
      <c r="AR23" s="165"/>
      <c r="AS23" s="165"/>
    </row>
    <row r="24" spans="1:45" ht="16.5" customHeight="1" x14ac:dyDescent="0.2">
      <c r="A24" s="130">
        <v>12</v>
      </c>
      <c r="B24" s="125"/>
      <c r="C24" s="141"/>
      <c r="D24" s="142"/>
      <c r="E24" s="142"/>
      <c r="F24" s="142"/>
      <c r="G24" s="142"/>
      <c r="H24" s="125"/>
      <c r="I24" s="141"/>
      <c r="J24" s="142"/>
      <c r="K24" s="142"/>
      <c r="L24" s="147"/>
      <c r="M24" s="149"/>
      <c r="N24" s="210"/>
      <c r="O24" s="143"/>
      <c r="P24" s="125"/>
      <c r="Q24" s="141"/>
      <c r="R24" s="142"/>
      <c r="S24" s="142"/>
      <c r="T24" s="147"/>
      <c r="U24" s="149"/>
      <c r="V24" s="210"/>
      <c r="W24" s="143"/>
      <c r="X24" s="125"/>
      <c r="Y24" s="147"/>
      <c r="Z24" s="149"/>
      <c r="AA24" s="147"/>
      <c r="AB24" s="149"/>
      <c r="AC24" s="149"/>
      <c r="AD24" s="125"/>
      <c r="AE24" s="125"/>
      <c r="AF24" s="147"/>
      <c r="AG24" s="149"/>
      <c r="AH24" s="149"/>
      <c r="AI24" s="210"/>
      <c r="AJ24" s="143"/>
      <c r="AK24" s="125"/>
      <c r="AL24" s="147"/>
      <c r="AM24" s="149"/>
      <c r="AN24" s="149"/>
      <c r="AO24" s="210"/>
      <c r="AP24" s="143"/>
      <c r="AQ24" s="125"/>
      <c r="AR24" s="165"/>
      <c r="AS24" s="165"/>
    </row>
    <row r="25" spans="1:45" ht="16.5" customHeight="1" x14ac:dyDescent="0.2">
      <c r="A25" s="130">
        <v>13</v>
      </c>
      <c r="B25" s="125"/>
      <c r="C25" s="141"/>
      <c r="D25" s="133"/>
      <c r="E25" s="133"/>
      <c r="F25" s="133"/>
      <c r="G25" s="133"/>
      <c r="H25" s="125"/>
      <c r="I25" s="141"/>
      <c r="J25" s="133"/>
      <c r="K25" s="133"/>
      <c r="L25" s="147"/>
      <c r="M25" s="133"/>
      <c r="N25" s="210"/>
      <c r="O25" s="133"/>
      <c r="P25" s="125"/>
      <c r="Q25" s="141"/>
      <c r="R25" s="133"/>
      <c r="S25" s="133"/>
      <c r="T25" s="147"/>
      <c r="U25" s="133"/>
      <c r="V25" s="210"/>
      <c r="W25" s="133"/>
      <c r="X25" s="125"/>
      <c r="Y25" s="147"/>
      <c r="Z25" s="133"/>
      <c r="AA25" s="147"/>
      <c r="AB25" s="133"/>
      <c r="AC25" s="133"/>
      <c r="AD25" s="125"/>
      <c r="AE25" s="125"/>
      <c r="AF25" s="147"/>
      <c r="AG25" s="133"/>
      <c r="AH25" s="133"/>
      <c r="AI25" s="210"/>
      <c r="AJ25" s="133"/>
      <c r="AK25" s="125"/>
      <c r="AL25" s="147"/>
      <c r="AM25" s="133"/>
      <c r="AN25" s="133"/>
      <c r="AO25" s="210"/>
      <c r="AP25" s="133"/>
      <c r="AQ25" s="125"/>
      <c r="AR25" s="165"/>
      <c r="AS25" s="165"/>
    </row>
    <row r="26" spans="1:45" ht="16.5" customHeight="1" x14ac:dyDescent="0.2">
      <c r="A26" s="130">
        <v>14</v>
      </c>
      <c r="B26" s="125"/>
      <c r="C26" s="141"/>
      <c r="D26" s="142"/>
      <c r="E26" s="142"/>
      <c r="F26" s="142"/>
      <c r="G26" s="142"/>
      <c r="H26" s="125"/>
      <c r="I26" s="141"/>
      <c r="J26" s="142"/>
      <c r="K26" s="142"/>
      <c r="L26" s="147"/>
      <c r="M26" s="149"/>
      <c r="N26" s="210"/>
      <c r="O26" s="143"/>
      <c r="P26" s="125"/>
      <c r="Q26" s="141"/>
      <c r="R26" s="142"/>
      <c r="S26" s="142"/>
      <c r="T26" s="147"/>
      <c r="U26" s="149"/>
      <c r="V26" s="210"/>
      <c r="W26" s="143"/>
      <c r="X26" s="125"/>
      <c r="Y26" s="147"/>
      <c r="Z26" s="149"/>
      <c r="AA26" s="147"/>
      <c r="AB26" s="149"/>
      <c r="AC26" s="149"/>
      <c r="AD26" s="125"/>
      <c r="AE26" s="125"/>
      <c r="AF26" s="147"/>
      <c r="AG26" s="149"/>
      <c r="AH26" s="149"/>
      <c r="AI26" s="210"/>
      <c r="AJ26" s="143"/>
      <c r="AK26" s="125"/>
      <c r="AL26" s="147"/>
      <c r="AM26" s="149"/>
      <c r="AN26" s="149"/>
      <c r="AO26" s="210"/>
      <c r="AP26" s="143"/>
      <c r="AQ26" s="125"/>
      <c r="AR26" s="165"/>
      <c r="AS26" s="165"/>
    </row>
    <row r="27" spans="1:45" ht="16.5" customHeight="1" x14ac:dyDescent="0.2">
      <c r="A27" s="130">
        <v>15</v>
      </c>
      <c r="B27" s="125"/>
      <c r="C27" s="141"/>
      <c r="D27" s="133"/>
      <c r="E27" s="133"/>
      <c r="F27" s="133"/>
      <c r="G27" s="133"/>
      <c r="H27" s="125"/>
      <c r="I27" s="141"/>
      <c r="J27" s="133"/>
      <c r="K27" s="133"/>
      <c r="L27" s="147"/>
      <c r="M27" s="133"/>
      <c r="N27" s="210"/>
      <c r="O27" s="133"/>
      <c r="P27" s="125"/>
      <c r="Q27" s="141"/>
      <c r="R27" s="133"/>
      <c r="S27" s="133"/>
      <c r="T27" s="147"/>
      <c r="U27" s="133"/>
      <c r="V27" s="210"/>
      <c r="W27" s="133"/>
      <c r="X27" s="125"/>
      <c r="Y27" s="147"/>
      <c r="Z27" s="133"/>
      <c r="AA27" s="147"/>
      <c r="AB27" s="133"/>
      <c r="AC27" s="133"/>
      <c r="AD27" s="125"/>
      <c r="AE27" s="125"/>
      <c r="AF27" s="147"/>
      <c r="AG27" s="133"/>
      <c r="AH27" s="133"/>
      <c r="AI27" s="210"/>
      <c r="AJ27" s="133"/>
      <c r="AK27" s="125"/>
      <c r="AL27" s="147"/>
      <c r="AM27" s="133"/>
      <c r="AN27" s="133"/>
      <c r="AO27" s="210"/>
      <c r="AP27" s="133"/>
      <c r="AQ27" s="125"/>
      <c r="AR27" s="165"/>
      <c r="AS27" s="165"/>
    </row>
    <row r="28" spans="1:45" ht="16.5" customHeight="1" x14ac:dyDescent="0.2">
      <c r="A28" s="130">
        <v>16</v>
      </c>
      <c r="B28" s="125"/>
      <c r="C28" s="141"/>
      <c r="D28" s="142"/>
      <c r="E28" s="142"/>
      <c r="F28" s="142"/>
      <c r="G28" s="142"/>
      <c r="H28" s="125"/>
      <c r="I28" s="141"/>
      <c r="J28" s="142"/>
      <c r="K28" s="142"/>
      <c r="L28" s="147"/>
      <c r="M28" s="149"/>
      <c r="N28" s="210"/>
      <c r="O28" s="143"/>
      <c r="P28" s="125"/>
      <c r="Q28" s="141"/>
      <c r="R28" s="142"/>
      <c r="S28" s="142"/>
      <c r="T28" s="147"/>
      <c r="U28" s="149"/>
      <c r="V28" s="210"/>
      <c r="W28" s="143"/>
      <c r="X28" s="125"/>
      <c r="Y28" s="147"/>
      <c r="Z28" s="149"/>
      <c r="AA28" s="147"/>
      <c r="AB28" s="149"/>
      <c r="AC28" s="149"/>
      <c r="AD28" s="125"/>
      <c r="AE28" s="125"/>
      <c r="AF28" s="147"/>
      <c r="AG28" s="149"/>
      <c r="AH28" s="149"/>
      <c r="AI28" s="210"/>
      <c r="AJ28" s="143"/>
      <c r="AK28" s="125"/>
      <c r="AL28" s="147"/>
      <c r="AM28" s="149"/>
      <c r="AN28" s="149"/>
      <c r="AO28" s="210"/>
      <c r="AP28" s="143"/>
      <c r="AQ28" s="125"/>
      <c r="AR28" s="165"/>
      <c r="AS28" s="165"/>
    </row>
    <row r="29" spans="1:45" ht="16.5" customHeight="1" x14ac:dyDescent="0.2">
      <c r="A29" s="130">
        <v>17</v>
      </c>
      <c r="B29" s="125"/>
      <c r="C29" s="141"/>
      <c r="D29" s="133"/>
      <c r="E29" s="133"/>
      <c r="F29" s="133"/>
      <c r="G29" s="133"/>
      <c r="H29" s="125"/>
      <c r="I29" s="141"/>
      <c r="J29" s="133"/>
      <c r="K29" s="133"/>
      <c r="L29" s="147"/>
      <c r="M29" s="133"/>
      <c r="N29" s="210"/>
      <c r="O29" s="133"/>
      <c r="P29" s="125"/>
      <c r="Q29" s="141"/>
      <c r="R29" s="133"/>
      <c r="S29" s="133"/>
      <c r="T29" s="147"/>
      <c r="U29" s="133"/>
      <c r="V29" s="210"/>
      <c r="W29" s="133"/>
      <c r="X29" s="125"/>
      <c r="Y29" s="147"/>
      <c r="Z29" s="133"/>
      <c r="AA29" s="147"/>
      <c r="AB29" s="133"/>
      <c r="AC29" s="133"/>
      <c r="AD29" s="125"/>
      <c r="AE29" s="125"/>
      <c r="AF29" s="147"/>
      <c r="AG29" s="133"/>
      <c r="AH29" s="133"/>
      <c r="AI29" s="210"/>
      <c r="AJ29" s="133"/>
      <c r="AK29" s="125"/>
      <c r="AL29" s="147"/>
      <c r="AM29" s="133"/>
      <c r="AN29" s="133"/>
      <c r="AO29" s="210"/>
      <c r="AP29" s="133"/>
      <c r="AQ29" s="125"/>
      <c r="AR29" s="165"/>
      <c r="AS29" s="165"/>
    </row>
    <row r="30" spans="1:45" ht="16.5" customHeight="1" x14ac:dyDescent="0.2">
      <c r="A30" s="130">
        <v>18</v>
      </c>
      <c r="B30" s="125"/>
      <c r="C30" s="141"/>
      <c r="D30" s="142"/>
      <c r="E30" s="142"/>
      <c r="F30" s="142"/>
      <c r="G30" s="142"/>
      <c r="H30" s="125"/>
      <c r="I30" s="141"/>
      <c r="J30" s="142"/>
      <c r="K30" s="142"/>
      <c r="L30" s="147"/>
      <c r="M30" s="149"/>
      <c r="N30" s="210"/>
      <c r="O30" s="143"/>
      <c r="P30" s="125"/>
      <c r="Q30" s="141"/>
      <c r="R30" s="142"/>
      <c r="S30" s="142"/>
      <c r="T30" s="147"/>
      <c r="U30" s="149"/>
      <c r="V30" s="210"/>
      <c r="W30" s="143"/>
      <c r="X30" s="125"/>
      <c r="Y30" s="147"/>
      <c r="Z30" s="149"/>
      <c r="AA30" s="147"/>
      <c r="AB30" s="149"/>
      <c r="AC30" s="149"/>
      <c r="AD30" s="125"/>
      <c r="AE30" s="125"/>
      <c r="AF30" s="147"/>
      <c r="AG30" s="149"/>
      <c r="AH30" s="149"/>
      <c r="AI30" s="210"/>
      <c r="AJ30" s="143"/>
      <c r="AK30" s="125"/>
      <c r="AL30" s="147"/>
      <c r="AM30" s="149"/>
      <c r="AN30" s="149"/>
      <c r="AO30" s="210"/>
      <c r="AP30" s="143"/>
      <c r="AQ30" s="125"/>
      <c r="AR30" s="165"/>
      <c r="AS30" s="165"/>
    </row>
    <row r="31" spans="1:45" ht="16.5" customHeight="1" x14ac:dyDescent="0.2">
      <c r="A31" s="130">
        <v>19</v>
      </c>
      <c r="B31" s="125"/>
      <c r="C31" s="141"/>
      <c r="D31" s="133"/>
      <c r="E31" s="133"/>
      <c r="F31" s="133"/>
      <c r="G31" s="133"/>
      <c r="H31" s="125"/>
      <c r="I31" s="141"/>
      <c r="J31" s="133"/>
      <c r="K31" s="133"/>
      <c r="L31" s="147"/>
      <c r="M31" s="133"/>
      <c r="N31" s="210"/>
      <c r="O31" s="133"/>
      <c r="P31" s="125"/>
      <c r="Q31" s="141"/>
      <c r="R31" s="133"/>
      <c r="S31" s="133"/>
      <c r="T31" s="147"/>
      <c r="U31" s="133"/>
      <c r="V31" s="210"/>
      <c r="W31" s="133"/>
      <c r="X31" s="125"/>
      <c r="Y31" s="147"/>
      <c r="Z31" s="133"/>
      <c r="AA31" s="147"/>
      <c r="AB31" s="133"/>
      <c r="AC31" s="133"/>
      <c r="AD31" s="125"/>
      <c r="AE31" s="125"/>
      <c r="AF31" s="147"/>
      <c r="AG31" s="133"/>
      <c r="AH31" s="133"/>
      <c r="AI31" s="210"/>
      <c r="AJ31" s="133"/>
      <c r="AK31" s="125"/>
      <c r="AL31" s="147"/>
      <c r="AM31" s="133"/>
      <c r="AN31" s="133"/>
      <c r="AO31" s="210"/>
      <c r="AP31" s="133"/>
      <c r="AQ31" s="125"/>
      <c r="AR31" s="165"/>
      <c r="AS31" s="165"/>
    </row>
    <row r="32" spans="1:45" ht="16.5" customHeight="1" x14ac:dyDescent="0.2">
      <c r="A32" s="130">
        <v>20</v>
      </c>
      <c r="B32" s="125"/>
      <c r="C32" s="141"/>
      <c r="D32" s="142"/>
      <c r="E32" s="142"/>
      <c r="F32" s="142"/>
      <c r="G32" s="142"/>
      <c r="H32" s="125"/>
      <c r="I32" s="141"/>
      <c r="J32" s="142"/>
      <c r="K32" s="142"/>
      <c r="L32" s="147"/>
      <c r="M32" s="149"/>
      <c r="N32" s="210"/>
      <c r="O32" s="143"/>
      <c r="P32" s="125"/>
      <c r="Q32" s="141"/>
      <c r="R32" s="142"/>
      <c r="S32" s="142"/>
      <c r="T32" s="147"/>
      <c r="U32" s="149"/>
      <c r="V32" s="210"/>
      <c r="W32" s="143"/>
      <c r="X32" s="125"/>
      <c r="Y32" s="147"/>
      <c r="Z32" s="149"/>
      <c r="AA32" s="147"/>
      <c r="AB32" s="149"/>
      <c r="AC32" s="149"/>
      <c r="AD32" s="125"/>
      <c r="AE32" s="125"/>
      <c r="AF32" s="147"/>
      <c r="AG32" s="149"/>
      <c r="AH32" s="149"/>
      <c r="AI32" s="210"/>
      <c r="AJ32" s="143"/>
      <c r="AK32" s="125"/>
      <c r="AL32" s="147"/>
      <c r="AM32" s="149"/>
      <c r="AN32" s="149"/>
      <c r="AO32" s="210"/>
      <c r="AP32" s="143"/>
      <c r="AQ32" s="125"/>
      <c r="AR32" s="165"/>
      <c r="AS32" s="165"/>
    </row>
    <row r="33" spans="1:45" ht="16.5" customHeight="1" x14ac:dyDescent="0.2">
      <c r="A33" s="130">
        <v>21</v>
      </c>
      <c r="B33" s="125"/>
      <c r="C33" s="141"/>
      <c r="D33" s="133"/>
      <c r="E33" s="133"/>
      <c r="F33" s="133"/>
      <c r="G33" s="133"/>
      <c r="H33" s="125"/>
      <c r="I33" s="141"/>
      <c r="J33" s="133"/>
      <c r="K33" s="133"/>
      <c r="L33" s="147"/>
      <c r="M33" s="133"/>
      <c r="N33" s="210"/>
      <c r="O33" s="133"/>
      <c r="P33" s="125"/>
      <c r="Q33" s="141"/>
      <c r="R33" s="133"/>
      <c r="S33" s="133"/>
      <c r="T33" s="147"/>
      <c r="U33" s="133"/>
      <c r="V33" s="210"/>
      <c r="W33" s="133"/>
      <c r="X33" s="125"/>
      <c r="Y33" s="147"/>
      <c r="Z33" s="133"/>
      <c r="AA33" s="147"/>
      <c r="AB33" s="133"/>
      <c r="AC33" s="133"/>
      <c r="AD33" s="125"/>
      <c r="AE33" s="125"/>
      <c r="AF33" s="147"/>
      <c r="AG33" s="133"/>
      <c r="AH33" s="133"/>
      <c r="AI33" s="210"/>
      <c r="AJ33" s="133"/>
      <c r="AK33" s="125"/>
      <c r="AL33" s="147"/>
      <c r="AM33" s="133"/>
      <c r="AN33" s="133"/>
      <c r="AO33" s="210"/>
      <c r="AP33" s="133"/>
      <c r="AQ33" s="125"/>
      <c r="AR33" s="165"/>
      <c r="AS33" s="165"/>
    </row>
    <row r="34" spans="1:45" ht="16.5" customHeight="1" x14ac:dyDescent="0.2">
      <c r="A34" s="130">
        <v>22</v>
      </c>
      <c r="B34" s="125"/>
      <c r="C34" s="141"/>
      <c r="D34" s="142"/>
      <c r="E34" s="142"/>
      <c r="F34" s="142"/>
      <c r="G34" s="142"/>
      <c r="H34" s="125"/>
      <c r="I34" s="141"/>
      <c r="J34" s="142"/>
      <c r="K34" s="142"/>
      <c r="L34" s="147"/>
      <c r="M34" s="149"/>
      <c r="N34" s="210"/>
      <c r="O34" s="143"/>
      <c r="P34" s="125"/>
      <c r="Q34" s="141"/>
      <c r="R34" s="142"/>
      <c r="S34" s="142"/>
      <c r="T34" s="147"/>
      <c r="U34" s="149"/>
      <c r="V34" s="210"/>
      <c r="W34" s="143"/>
      <c r="X34" s="125"/>
      <c r="Y34" s="147"/>
      <c r="Z34" s="149"/>
      <c r="AA34" s="147"/>
      <c r="AB34" s="149"/>
      <c r="AC34" s="149"/>
      <c r="AD34" s="125"/>
      <c r="AE34" s="125"/>
      <c r="AF34" s="147"/>
      <c r="AG34" s="149"/>
      <c r="AH34" s="149"/>
      <c r="AI34" s="210"/>
      <c r="AJ34" s="143"/>
      <c r="AK34" s="125"/>
      <c r="AL34" s="147"/>
      <c r="AM34" s="149"/>
      <c r="AN34" s="149"/>
      <c r="AO34" s="210"/>
      <c r="AP34" s="143"/>
      <c r="AQ34" s="125"/>
      <c r="AR34" s="165"/>
      <c r="AS34" s="165"/>
    </row>
    <row r="35" spans="1:45" ht="16.5" customHeight="1" x14ac:dyDescent="0.2">
      <c r="A35" s="130">
        <v>23</v>
      </c>
      <c r="B35" s="125"/>
      <c r="C35" s="141"/>
      <c r="D35" s="133"/>
      <c r="E35" s="133"/>
      <c r="F35" s="133"/>
      <c r="G35" s="133"/>
      <c r="H35" s="125"/>
      <c r="I35" s="141"/>
      <c r="J35" s="133"/>
      <c r="K35" s="133"/>
      <c r="L35" s="147"/>
      <c r="M35" s="133"/>
      <c r="N35" s="210"/>
      <c r="O35" s="133"/>
      <c r="P35" s="125"/>
      <c r="Q35" s="141"/>
      <c r="R35" s="133"/>
      <c r="S35" s="133"/>
      <c r="T35" s="147"/>
      <c r="U35" s="133"/>
      <c r="V35" s="210"/>
      <c r="W35" s="133"/>
      <c r="X35" s="125"/>
      <c r="Y35" s="147"/>
      <c r="Z35" s="133"/>
      <c r="AA35" s="147"/>
      <c r="AB35" s="133"/>
      <c r="AC35" s="133"/>
      <c r="AD35" s="125"/>
      <c r="AE35" s="125"/>
      <c r="AF35" s="147"/>
      <c r="AG35" s="133"/>
      <c r="AH35" s="133"/>
      <c r="AI35" s="210"/>
      <c r="AJ35" s="133"/>
      <c r="AK35" s="125"/>
      <c r="AL35" s="147"/>
      <c r="AM35" s="133"/>
      <c r="AN35" s="133"/>
      <c r="AO35" s="210"/>
      <c r="AP35" s="133"/>
      <c r="AQ35" s="125"/>
      <c r="AR35" s="165"/>
      <c r="AS35" s="165"/>
    </row>
    <row r="36" spans="1:45" ht="16.5" customHeight="1" x14ac:dyDescent="0.2">
      <c r="A36" s="130">
        <v>24</v>
      </c>
      <c r="B36" s="125"/>
      <c r="C36" s="141"/>
      <c r="D36" s="142"/>
      <c r="E36" s="142"/>
      <c r="F36" s="142"/>
      <c r="G36" s="142"/>
      <c r="H36" s="125"/>
      <c r="I36" s="141"/>
      <c r="J36" s="142"/>
      <c r="K36" s="142"/>
      <c r="L36" s="147"/>
      <c r="M36" s="149"/>
      <c r="N36" s="210"/>
      <c r="O36" s="143"/>
      <c r="P36" s="125"/>
      <c r="Q36" s="141"/>
      <c r="R36" s="142"/>
      <c r="S36" s="142"/>
      <c r="T36" s="147"/>
      <c r="U36" s="149"/>
      <c r="V36" s="210"/>
      <c r="W36" s="143"/>
      <c r="X36" s="125"/>
      <c r="Y36" s="147"/>
      <c r="Z36" s="149"/>
      <c r="AA36" s="147"/>
      <c r="AB36" s="149"/>
      <c r="AC36" s="149"/>
      <c r="AD36" s="125"/>
      <c r="AE36" s="125"/>
      <c r="AF36" s="147"/>
      <c r="AG36" s="149"/>
      <c r="AH36" s="149"/>
      <c r="AI36" s="210"/>
      <c r="AJ36" s="143"/>
      <c r="AK36" s="125"/>
      <c r="AL36" s="147"/>
      <c r="AM36" s="149"/>
      <c r="AN36" s="149"/>
      <c r="AO36" s="210"/>
      <c r="AP36" s="143"/>
      <c r="AQ36" s="125"/>
      <c r="AR36" s="165"/>
      <c r="AS36" s="165"/>
    </row>
    <row r="37" spans="1:45" ht="16.5" customHeight="1" x14ac:dyDescent="0.2">
      <c r="A37" s="130">
        <v>25</v>
      </c>
      <c r="B37" s="125"/>
      <c r="C37" s="141"/>
      <c r="D37" s="133"/>
      <c r="E37" s="133"/>
      <c r="F37" s="133"/>
      <c r="G37" s="133"/>
      <c r="H37" s="125"/>
      <c r="I37" s="141"/>
      <c r="J37" s="133"/>
      <c r="K37" s="133"/>
      <c r="L37" s="147"/>
      <c r="M37" s="133"/>
      <c r="N37" s="210"/>
      <c r="O37" s="133"/>
      <c r="P37" s="125"/>
      <c r="Q37" s="141"/>
      <c r="R37" s="133"/>
      <c r="S37" s="133"/>
      <c r="T37" s="147"/>
      <c r="U37" s="133"/>
      <c r="V37" s="210"/>
      <c r="W37" s="133"/>
      <c r="X37" s="125"/>
      <c r="Y37" s="147"/>
      <c r="Z37" s="133"/>
      <c r="AA37" s="147"/>
      <c r="AB37" s="133"/>
      <c r="AC37" s="133"/>
      <c r="AD37" s="125"/>
      <c r="AE37" s="125"/>
      <c r="AF37" s="147"/>
      <c r="AG37" s="133"/>
      <c r="AH37" s="133"/>
      <c r="AI37" s="210"/>
      <c r="AJ37" s="133"/>
      <c r="AK37" s="125"/>
      <c r="AL37" s="147"/>
      <c r="AM37" s="133"/>
      <c r="AN37" s="133"/>
      <c r="AO37" s="210"/>
      <c r="AP37" s="133"/>
      <c r="AQ37" s="125"/>
      <c r="AR37" s="165"/>
      <c r="AS37" s="16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0"/>
      <c r="AJ38" s="133"/>
      <c r="AK38" s="125"/>
      <c r="AL38" s="125"/>
      <c r="AM38" s="125"/>
      <c r="AN38" s="125"/>
      <c r="AO38" s="125"/>
      <c r="AP38" s="125"/>
      <c r="AQ38" s="125"/>
      <c r="AR38" s="165"/>
      <c r="AS38" s="16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5"/>
      <c r="AS39" s="16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5"/>
      <c r="AS40" s="16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5"/>
      <c r="AS41" s="16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5"/>
      <c r="AS42" s="16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5"/>
      <c r="AS43" s="16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5"/>
      <c r="AS44" s="16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5"/>
      <c r="AS45" s="16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5"/>
      <c r="AS46" s="16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5"/>
      <c r="AS47" s="16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5"/>
      <c r="AS48" s="16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5"/>
      <c r="AS49" s="16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5"/>
      <c r="AS50" s="16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5"/>
      <c r="AS51" s="16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5"/>
      <c r="AS52" s="16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5"/>
      <c r="AS53" s="16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5"/>
      <c r="AS54" s="16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5"/>
      <c r="AS55" s="16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5"/>
      <c r="AS56" s="16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5"/>
      <c r="AS57" s="165"/>
    </row>
  </sheetData>
  <mergeCells count="32">
    <mergeCell ref="Y7:AD7"/>
    <mergeCell ref="AF7:AJ7"/>
    <mergeCell ref="F4:G4"/>
    <mergeCell ref="C5:G5"/>
    <mergeCell ref="AG6:AH6"/>
    <mergeCell ref="C4:E4"/>
    <mergeCell ref="J6:K6"/>
    <mergeCell ref="R6:S6"/>
    <mergeCell ref="AB6:AC6"/>
    <mergeCell ref="C7:G7"/>
    <mergeCell ref="Q5:W5"/>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Q11:W11"/>
    <mergeCell ref="I4:O4"/>
    <mergeCell ref="I5:O5"/>
    <mergeCell ref="I7:O7"/>
    <mergeCell ref="Q7:W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0"/>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39" t="s">
        <v>796</v>
      </c>
      <c r="D2" s="239"/>
      <c r="E2" s="239"/>
      <c r="F2" s="239"/>
      <c r="G2" s="239"/>
      <c r="H2" s="239"/>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82" t="s">
        <v>862</v>
      </c>
      <c r="D4" s="383"/>
      <c r="E4" s="383"/>
      <c r="F4" s="383"/>
      <c r="G4" s="383"/>
      <c r="H4" s="383"/>
      <c r="I4" s="383"/>
      <c r="J4" s="383"/>
      <c r="K4" s="383"/>
      <c r="L4" s="383"/>
      <c r="M4" s="383"/>
      <c r="N4" s="383"/>
      <c r="O4" s="383"/>
      <c r="P4" s="383"/>
      <c r="Q4" s="383"/>
      <c r="R4" s="383"/>
      <c r="S4" s="383"/>
      <c r="T4" s="383"/>
      <c r="U4" s="383"/>
      <c r="V4" s="384"/>
      <c r="W4" s="125"/>
      <c r="X4" s="125"/>
      <c r="Y4" s="125"/>
      <c r="Z4" s="382" t="s">
        <v>798</v>
      </c>
      <c r="AA4" s="380"/>
      <c r="AB4" s="380"/>
      <c r="AC4" s="380"/>
      <c r="AD4" s="381"/>
      <c r="AE4" s="125"/>
      <c r="AF4" s="382" t="s">
        <v>798</v>
      </c>
      <c r="AG4" s="383"/>
      <c r="AH4" s="383"/>
      <c r="AI4" s="383"/>
      <c r="AJ4" s="383"/>
      <c r="AK4" s="383"/>
      <c r="AL4" s="384"/>
      <c r="AM4" s="125"/>
      <c r="AN4" s="382" t="s">
        <v>799</v>
      </c>
      <c r="AO4" s="383"/>
      <c r="AP4" s="383"/>
      <c r="AQ4" s="383"/>
      <c r="AR4" s="383"/>
      <c r="AS4" s="383"/>
      <c r="AT4" s="383"/>
      <c r="AU4" s="383"/>
      <c r="AV4" s="384"/>
      <c r="AW4" s="125"/>
      <c r="AX4" s="382" t="s">
        <v>799</v>
      </c>
      <c r="AY4" s="383"/>
      <c r="AZ4" s="383"/>
      <c r="BA4" s="383"/>
      <c r="BB4" s="383"/>
      <c r="BC4" s="383"/>
      <c r="BD4" s="383"/>
      <c r="BE4" s="383"/>
      <c r="BF4" s="384"/>
      <c r="BG4" s="125"/>
      <c r="BH4" s="382" t="s">
        <v>799</v>
      </c>
      <c r="BI4" s="383"/>
      <c r="BJ4" s="383"/>
      <c r="BK4" s="383"/>
      <c r="BL4" s="383"/>
      <c r="BM4" s="383"/>
      <c r="BN4" s="383"/>
      <c r="BO4" s="383"/>
      <c r="BP4" s="383"/>
      <c r="BQ4" s="383"/>
      <c r="BR4" s="384"/>
      <c r="BS4" s="125"/>
    </row>
    <row r="5" spans="1:86" ht="16.5" thickBot="1" x14ac:dyDescent="0.25">
      <c r="A5" s="135" t="s">
        <v>445</v>
      </c>
      <c r="B5" s="125"/>
      <c r="C5" s="382" t="s">
        <v>857</v>
      </c>
      <c r="D5" s="383"/>
      <c r="E5" s="383"/>
      <c r="F5" s="383"/>
      <c r="G5" s="383"/>
      <c r="H5" s="383"/>
      <c r="I5" s="383"/>
      <c r="J5" s="383"/>
      <c r="K5" s="383"/>
      <c r="L5" s="383"/>
      <c r="M5" s="383"/>
      <c r="N5" s="383"/>
      <c r="O5" s="383"/>
      <c r="P5" s="383"/>
      <c r="Q5" s="383"/>
      <c r="R5" s="383"/>
      <c r="S5" s="383"/>
      <c r="T5" s="383"/>
      <c r="U5" s="383"/>
      <c r="V5" s="384"/>
      <c r="W5" s="125"/>
      <c r="X5" s="125"/>
      <c r="Y5" s="125"/>
      <c r="Z5" s="382" t="s">
        <v>504</v>
      </c>
      <c r="AA5" s="380"/>
      <c r="AB5" s="380"/>
      <c r="AC5" s="380"/>
      <c r="AD5" s="381"/>
      <c r="AE5" s="125"/>
      <c r="AF5" s="382" t="s">
        <v>505</v>
      </c>
      <c r="AG5" s="383"/>
      <c r="AH5" s="383"/>
      <c r="AI5" s="383"/>
      <c r="AJ5" s="383"/>
      <c r="AK5" s="383"/>
      <c r="AL5" s="384"/>
      <c r="AM5" s="125"/>
      <c r="AN5" s="382" t="s">
        <v>506</v>
      </c>
      <c r="AO5" s="383"/>
      <c r="AP5" s="383"/>
      <c r="AQ5" s="383"/>
      <c r="AR5" s="383"/>
      <c r="AS5" s="383"/>
      <c r="AT5" s="383"/>
      <c r="AU5" s="383"/>
      <c r="AV5" s="384"/>
      <c r="AW5" s="125"/>
      <c r="AX5" s="382" t="s">
        <v>516</v>
      </c>
      <c r="AY5" s="383"/>
      <c r="AZ5" s="383"/>
      <c r="BA5" s="383"/>
      <c r="BB5" s="383"/>
      <c r="BC5" s="383"/>
      <c r="BD5" s="383"/>
      <c r="BE5" s="383"/>
      <c r="BF5" s="384"/>
      <c r="BG5" s="125"/>
      <c r="BH5" s="382" t="s">
        <v>515</v>
      </c>
      <c r="BI5" s="383"/>
      <c r="BJ5" s="383"/>
      <c r="BK5" s="383"/>
      <c r="BL5" s="383"/>
      <c r="BM5" s="383"/>
      <c r="BN5" s="383"/>
      <c r="BO5" s="383"/>
      <c r="BP5" s="383"/>
      <c r="BQ5" s="383"/>
      <c r="BR5" s="384"/>
      <c r="BS5" s="125"/>
    </row>
    <row r="6" spans="1:86" ht="16.5" thickBot="1" x14ac:dyDescent="0.25">
      <c r="A6" s="125"/>
      <c r="B6" s="125"/>
      <c r="C6" s="125"/>
      <c r="D6" s="401" t="s">
        <v>800</v>
      </c>
      <c r="E6" s="401"/>
      <c r="F6" s="401"/>
      <c r="G6" s="402"/>
      <c r="H6" s="130"/>
      <c r="I6" s="382" t="s">
        <v>801</v>
      </c>
      <c r="J6" s="383"/>
      <c r="K6" s="383"/>
      <c r="L6" s="384"/>
      <c r="M6" s="130"/>
      <c r="N6" s="382" t="s">
        <v>802</v>
      </c>
      <c r="O6" s="383"/>
      <c r="P6" s="383"/>
      <c r="Q6" s="384"/>
      <c r="R6" s="130"/>
      <c r="S6" s="382" t="s">
        <v>803</v>
      </c>
      <c r="T6" s="383"/>
      <c r="U6" s="383"/>
      <c r="V6" s="384"/>
      <c r="W6" s="125"/>
      <c r="X6" s="125"/>
      <c r="Y6" s="125"/>
      <c r="Z6" s="125"/>
      <c r="AA6" s="245">
        <v>1</v>
      </c>
      <c r="AB6" s="246">
        <v>2</v>
      </c>
      <c r="AC6" s="246">
        <v>3</v>
      </c>
      <c r="AD6" s="246">
        <v>4</v>
      </c>
      <c r="AE6" s="125"/>
      <c r="AF6" s="125"/>
      <c r="AG6" s="382" t="s">
        <v>543</v>
      </c>
      <c r="AH6" s="381"/>
      <c r="AI6" s="382" t="s">
        <v>544</v>
      </c>
      <c r="AJ6" s="381"/>
      <c r="AK6" s="125"/>
      <c r="AL6" s="243" t="s">
        <v>774</v>
      </c>
      <c r="AM6" s="125"/>
      <c r="AN6" s="125"/>
      <c r="AO6" s="382" t="s">
        <v>545</v>
      </c>
      <c r="AP6" s="384"/>
      <c r="AQ6" s="125"/>
      <c r="AR6" s="382" t="s">
        <v>546</v>
      </c>
      <c r="AS6" s="384"/>
      <c r="AT6" s="125"/>
      <c r="AU6" s="382" t="s">
        <v>547</v>
      </c>
      <c r="AV6" s="384"/>
      <c r="AW6" s="125"/>
      <c r="AX6" s="125"/>
      <c r="AY6" s="382" t="s">
        <v>545</v>
      </c>
      <c r="AZ6" s="384"/>
      <c r="BA6" s="125"/>
      <c r="BB6" s="382" t="s">
        <v>546</v>
      </c>
      <c r="BC6" s="384"/>
      <c r="BD6" s="125"/>
      <c r="BE6" s="382" t="s">
        <v>547</v>
      </c>
      <c r="BF6" s="384"/>
      <c r="BG6" s="125"/>
      <c r="BH6" s="125"/>
      <c r="BI6" s="382" t="s">
        <v>545</v>
      </c>
      <c r="BJ6" s="384"/>
      <c r="BK6" s="125"/>
      <c r="BL6" s="382" t="s">
        <v>546</v>
      </c>
      <c r="BM6" s="384"/>
      <c r="BN6" s="125"/>
      <c r="BO6" s="382" t="s">
        <v>547</v>
      </c>
      <c r="BP6" s="384"/>
      <c r="BQ6" s="125"/>
      <c r="BR6" s="248" t="s">
        <v>632</v>
      </c>
      <c r="BS6" s="125"/>
    </row>
    <row r="7" spans="1:86" ht="16.5" thickBot="1" x14ac:dyDescent="0.25">
      <c r="A7" s="125"/>
      <c r="B7" s="125"/>
      <c r="C7" s="125"/>
      <c r="D7" s="145" t="s">
        <v>426</v>
      </c>
      <c r="E7" s="145" t="s">
        <v>427</v>
      </c>
      <c r="F7" s="125"/>
      <c r="G7" s="243" t="s">
        <v>773</v>
      </c>
      <c r="H7" s="130"/>
      <c r="I7" s="145" t="s">
        <v>426</v>
      </c>
      <c r="J7" s="145" t="s">
        <v>427</v>
      </c>
      <c r="K7" s="125"/>
      <c r="L7" s="243" t="s">
        <v>773</v>
      </c>
      <c r="M7" s="130"/>
      <c r="N7" s="145" t="s">
        <v>426</v>
      </c>
      <c r="O7" s="145" t="s">
        <v>427</v>
      </c>
      <c r="P7" s="125"/>
      <c r="Q7" s="243" t="s">
        <v>773</v>
      </c>
      <c r="R7" s="130"/>
      <c r="S7" s="145" t="s">
        <v>426</v>
      </c>
      <c r="T7" s="145" t="s">
        <v>427</v>
      </c>
      <c r="U7" s="125"/>
      <c r="V7" s="243" t="s">
        <v>773</v>
      </c>
      <c r="W7" s="125"/>
      <c r="X7" s="125"/>
      <c r="Y7" s="125"/>
      <c r="Z7" s="372" t="s">
        <v>846</v>
      </c>
      <c r="AA7" s="373"/>
      <c r="AB7" s="373"/>
      <c r="AC7" s="373"/>
      <c r="AD7" s="373"/>
      <c r="AE7" s="125"/>
      <c r="AF7" s="405" t="s">
        <v>847</v>
      </c>
      <c r="AG7" s="406"/>
      <c r="AH7" s="406"/>
      <c r="AI7" s="406"/>
      <c r="AJ7" s="406"/>
      <c r="AK7" s="406"/>
      <c r="AL7" s="406"/>
      <c r="AM7" s="125"/>
      <c r="AN7" s="391" t="s">
        <v>848</v>
      </c>
      <c r="AO7" s="392"/>
      <c r="AP7" s="392"/>
      <c r="AQ7" s="392"/>
      <c r="AR7" s="392"/>
      <c r="AS7" s="392"/>
      <c r="AT7" s="392"/>
      <c r="AU7" s="392"/>
      <c r="AV7" s="392"/>
      <c r="AW7" s="125"/>
      <c r="AX7" s="391" t="s">
        <v>849</v>
      </c>
      <c r="AY7" s="392"/>
      <c r="AZ7" s="392"/>
      <c r="BA7" s="392"/>
      <c r="BB7" s="392"/>
      <c r="BC7" s="392"/>
      <c r="BD7" s="392"/>
      <c r="BE7" s="392"/>
      <c r="BF7" s="392"/>
      <c r="BG7" s="125"/>
      <c r="BH7" s="391" t="s">
        <v>850</v>
      </c>
      <c r="BI7" s="392"/>
      <c r="BJ7" s="392"/>
      <c r="BK7" s="392"/>
      <c r="BL7" s="392"/>
      <c r="BM7" s="392"/>
      <c r="BN7" s="392"/>
      <c r="BO7" s="392"/>
      <c r="BP7" s="392"/>
      <c r="BQ7" s="392"/>
      <c r="BR7" s="392"/>
      <c r="BS7" s="125"/>
    </row>
    <row r="8" spans="1:86" ht="16.5" thickBot="1" x14ac:dyDescent="0.25">
      <c r="A8" s="145" t="s">
        <v>644</v>
      </c>
      <c r="B8" s="125"/>
      <c r="C8" s="145" t="s">
        <v>635</v>
      </c>
      <c r="D8" s="181" t="s">
        <v>858</v>
      </c>
      <c r="E8" s="181" t="s">
        <v>858</v>
      </c>
      <c r="F8" s="153" t="s">
        <v>637</v>
      </c>
      <c r="G8" s="153" t="s">
        <v>636</v>
      </c>
      <c r="H8" s="130"/>
      <c r="I8" s="181" t="s">
        <v>858</v>
      </c>
      <c r="J8" s="181" t="s">
        <v>858</v>
      </c>
      <c r="K8" s="153" t="s">
        <v>637</v>
      </c>
      <c r="L8" s="153" t="s">
        <v>636</v>
      </c>
      <c r="M8" s="130"/>
      <c r="N8" s="181" t="s">
        <v>858</v>
      </c>
      <c r="O8" s="181" t="s">
        <v>858</v>
      </c>
      <c r="P8" s="153" t="s">
        <v>637</v>
      </c>
      <c r="Q8" s="153" t="s">
        <v>636</v>
      </c>
      <c r="R8" s="130"/>
      <c r="S8" s="181" t="s">
        <v>858</v>
      </c>
      <c r="T8" s="181" t="s">
        <v>858</v>
      </c>
      <c r="U8" s="153" t="s">
        <v>637</v>
      </c>
      <c r="V8" s="153" t="s">
        <v>636</v>
      </c>
      <c r="W8" s="125"/>
      <c r="X8" s="177"/>
      <c r="Y8" s="125"/>
      <c r="Z8" s="145" t="s">
        <v>635</v>
      </c>
      <c r="AA8" s="145" t="s">
        <v>426</v>
      </c>
      <c r="AB8" s="145" t="s">
        <v>426</v>
      </c>
      <c r="AC8" s="145" t="s">
        <v>426</v>
      </c>
      <c r="AD8" s="145" t="s">
        <v>426</v>
      </c>
      <c r="AE8" s="177" t="s">
        <v>503</v>
      </c>
      <c r="AF8" s="145" t="s">
        <v>635</v>
      </c>
      <c r="AG8" s="145" t="s">
        <v>426</v>
      </c>
      <c r="AH8" s="145" t="s">
        <v>427</v>
      </c>
      <c r="AI8" s="145" t="s">
        <v>426</v>
      </c>
      <c r="AJ8" s="145" t="s">
        <v>427</v>
      </c>
      <c r="AK8" s="126"/>
      <c r="AL8" s="126"/>
      <c r="AM8" s="125"/>
      <c r="AN8" s="145" t="s">
        <v>635</v>
      </c>
      <c r="AO8" s="145" t="s">
        <v>426</v>
      </c>
      <c r="AP8" s="145" t="s">
        <v>427</v>
      </c>
      <c r="AQ8" s="145" t="s">
        <v>635</v>
      </c>
      <c r="AR8" s="145" t="s">
        <v>426</v>
      </c>
      <c r="AS8" s="145" t="s">
        <v>427</v>
      </c>
      <c r="AT8" s="145" t="s">
        <v>635</v>
      </c>
      <c r="AU8" s="145" t="s">
        <v>426</v>
      </c>
      <c r="AV8" s="145" t="s">
        <v>427</v>
      </c>
      <c r="AW8" s="125"/>
      <c r="AX8" s="145" t="s">
        <v>635</v>
      </c>
      <c r="AY8" s="145" t="s">
        <v>426</v>
      </c>
      <c r="AZ8" s="145" t="s">
        <v>427</v>
      </c>
      <c r="BA8" s="145" t="s">
        <v>635</v>
      </c>
      <c r="BB8" s="145" t="s">
        <v>426</v>
      </c>
      <c r="BC8" s="145" t="s">
        <v>427</v>
      </c>
      <c r="BD8" s="145" t="s">
        <v>635</v>
      </c>
      <c r="BE8" s="145" t="s">
        <v>426</v>
      </c>
      <c r="BF8" s="145" t="s">
        <v>427</v>
      </c>
      <c r="BG8" s="125"/>
      <c r="BH8" s="145" t="s">
        <v>635</v>
      </c>
      <c r="BI8" s="145" t="s">
        <v>426</v>
      </c>
      <c r="BJ8" s="145" t="s">
        <v>427</v>
      </c>
      <c r="BK8" s="145" t="s">
        <v>635</v>
      </c>
      <c r="BL8" s="145" t="s">
        <v>426</v>
      </c>
      <c r="BM8" s="145" t="s">
        <v>427</v>
      </c>
      <c r="BN8" s="145" t="s">
        <v>635</v>
      </c>
      <c r="BO8" s="145" t="s">
        <v>426</v>
      </c>
      <c r="BP8" s="145" t="s">
        <v>427</v>
      </c>
      <c r="BQ8" s="153" t="s">
        <v>637</v>
      </c>
      <c r="BR8" s="153" t="s">
        <v>636</v>
      </c>
      <c r="BS8" s="125"/>
    </row>
    <row r="9" spans="1:86" s="129" customFormat="1" ht="16.5" thickBot="1" x14ac:dyDescent="0.25">
      <c r="A9" s="214" t="s">
        <v>643</v>
      </c>
      <c r="B9" s="126"/>
      <c r="C9" s="126"/>
      <c r="D9" s="216">
        <v>1</v>
      </c>
      <c r="E9" s="216">
        <v>1</v>
      </c>
      <c r="F9" s="126"/>
      <c r="G9" s="216">
        <v>1</v>
      </c>
      <c r="H9" s="130"/>
      <c r="I9" s="216">
        <v>0</v>
      </c>
      <c r="J9" s="216">
        <v>0</v>
      </c>
      <c r="K9" s="126"/>
      <c r="L9" s="216">
        <v>1</v>
      </c>
      <c r="M9" s="130"/>
      <c r="N9" s="216">
        <v>0</v>
      </c>
      <c r="O9" s="216">
        <v>0</v>
      </c>
      <c r="P9" s="126"/>
      <c r="Q9" s="216">
        <v>1</v>
      </c>
      <c r="R9" s="130"/>
      <c r="S9" s="216">
        <v>0</v>
      </c>
      <c r="T9" s="216">
        <v>0</v>
      </c>
      <c r="U9" s="126"/>
      <c r="V9" s="216">
        <v>1</v>
      </c>
      <c r="W9" s="126"/>
      <c r="X9" s="177"/>
      <c r="Y9" s="126"/>
      <c r="Z9" s="126"/>
      <c r="AA9" s="216">
        <v>1</v>
      </c>
      <c r="AB9" s="216">
        <v>1</v>
      </c>
      <c r="AC9" s="216">
        <v>1</v>
      </c>
      <c r="AD9" s="216">
        <v>1</v>
      </c>
      <c r="AE9" s="177" t="s">
        <v>440</v>
      </c>
      <c r="AF9" s="126"/>
      <c r="AG9" s="216">
        <v>1</v>
      </c>
      <c r="AH9" s="216">
        <v>1</v>
      </c>
      <c r="AI9" s="216">
        <v>1</v>
      </c>
      <c r="AJ9" s="216">
        <v>1</v>
      </c>
      <c r="AK9" s="399" t="s">
        <v>811</v>
      </c>
      <c r="AL9" s="404"/>
      <c r="AM9" s="126"/>
      <c r="AN9" s="126"/>
      <c r="AO9" s="216">
        <v>1</v>
      </c>
      <c r="AP9" s="216">
        <v>1</v>
      </c>
      <c r="AQ9" s="126"/>
      <c r="AR9" s="216">
        <v>1</v>
      </c>
      <c r="AS9" s="216">
        <v>1</v>
      </c>
      <c r="AT9" s="126"/>
      <c r="AU9" s="216">
        <v>1</v>
      </c>
      <c r="AV9" s="216">
        <v>1</v>
      </c>
      <c r="AW9" s="126"/>
      <c r="AX9" s="126"/>
      <c r="AY9" s="216">
        <v>1</v>
      </c>
      <c r="AZ9" s="216">
        <v>1</v>
      </c>
      <c r="BA9" s="126"/>
      <c r="BB9" s="216">
        <v>1</v>
      </c>
      <c r="BC9" s="216">
        <v>1</v>
      </c>
      <c r="BD9" s="126"/>
      <c r="BE9" s="216">
        <v>1</v>
      </c>
      <c r="BF9" s="216">
        <v>1</v>
      </c>
      <c r="BG9" s="126"/>
      <c r="BH9" s="126"/>
      <c r="BI9" s="216">
        <v>1</v>
      </c>
      <c r="BJ9" s="216">
        <v>1</v>
      </c>
      <c r="BK9" s="126"/>
      <c r="BL9" s="216">
        <v>1</v>
      </c>
      <c r="BM9" s="216">
        <v>1</v>
      </c>
      <c r="BN9" s="126"/>
      <c r="BO9" s="216">
        <v>1</v>
      </c>
      <c r="BP9" s="216">
        <v>1</v>
      </c>
      <c r="BQ9" s="235"/>
      <c r="BR9" s="216">
        <v>1</v>
      </c>
      <c r="BS9" s="126"/>
      <c r="BT9" s="151"/>
      <c r="BU9" s="151"/>
      <c r="BV9" s="151"/>
      <c r="BW9" s="151"/>
      <c r="BX9" s="151"/>
      <c r="BY9" s="151"/>
      <c r="BZ9" s="151"/>
      <c r="CA9" s="151"/>
      <c r="CB9" s="151"/>
      <c r="CC9" s="151"/>
      <c r="CD9" s="151"/>
      <c r="CE9" s="151"/>
      <c r="CF9" s="151"/>
      <c r="CG9" s="151"/>
      <c r="CH9" s="151"/>
    </row>
    <row r="10" spans="1:86" s="226" customFormat="1" x14ac:dyDescent="0.2">
      <c r="A10" s="218" t="s">
        <v>641</v>
      </c>
      <c r="B10" s="219"/>
      <c r="C10" s="219"/>
      <c r="D10" s="220">
        <f t="shared" ref="D10:E10" si="0">COUNT(D13:D37)</f>
        <v>1</v>
      </c>
      <c r="E10" s="220">
        <f t="shared" si="0"/>
        <v>1</v>
      </c>
      <c r="F10" s="219"/>
      <c r="G10" s="220">
        <f>COUNT(PINNAE_Prod!G13:G37)</f>
        <v>2</v>
      </c>
      <c r="H10" s="220"/>
      <c r="I10" s="220">
        <f t="shared" ref="I10:V10" si="1">COUNT(I13:I37)</f>
        <v>1</v>
      </c>
      <c r="J10" s="220">
        <f t="shared" si="1"/>
        <v>1</v>
      </c>
      <c r="K10" s="220"/>
      <c r="L10" s="220">
        <f t="shared" si="1"/>
        <v>1</v>
      </c>
      <c r="M10" s="130"/>
      <c r="N10" s="220">
        <f t="shared" si="1"/>
        <v>1</v>
      </c>
      <c r="O10" s="220">
        <f t="shared" si="1"/>
        <v>1</v>
      </c>
      <c r="P10" s="220"/>
      <c r="Q10" s="220">
        <f t="shared" si="1"/>
        <v>2</v>
      </c>
      <c r="R10" s="220"/>
      <c r="S10" s="220">
        <f t="shared" si="1"/>
        <v>1</v>
      </c>
      <c r="T10" s="220">
        <f t="shared" si="1"/>
        <v>1</v>
      </c>
      <c r="U10" s="220"/>
      <c r="V10" s="220">
        <f t="shared" si="1"/>
        <v>1</v>
      </c>
      <c r="W10" s="219"/>
      <c r="X10" s="219"/>
      <c r="Y10" s="219"/>
      <c r="Z10" s="219"/>
      <c r="AA10" s="220">
        <f>COUNT(AA13:AA37)</f>
        <v>1</v>
      </c>
      <c r="AB10" s="220">
        <f>COUNT(AB13:AB37)</f>
        <v>1</v>
      </c>
      <c r="AC10" s="220">
        <f>COUNT(AC13:AC37)</f>
        <v>1</v>
      </c>
      <c r="AD10" s="220">
        <f>COUNT(AD13:AD37)</f>
        <v>1</v>
      </c>
      <c r="AE10" s="227"/>
      <c r="AF10" s="219"/>
      <c r="AG10" s="220">
        <f>COUNT(AG13:AG37)</f>
        <v>1</v>
      </c>
      <c r="AH10" s="220">
        <f>COUNT(AH13:AH37)</f>
        <v>1</v>
      </c>
      <c r="AI10" s="220">
        <f>COUNT(AI13:AI37)</f>
        <v>1</v>
      </c>
      <c r="AJ10" s="220">
        <f>COUNT(AJ13:AJ37)</f>
        <v>1</v>
      </c>
      <c r="AK10" s="219"/>
      <c r="AL10" s="219"/>
      <c r="AM10" s="219"/>
      <c r="AN10" s="219"/>
      <c r="AO10" s="220">
        <f>COUNT(AO13:AO37)</f>
        <v>1</v>
      </c>
      <c r="AP10" s="220">
        <f>COUNT(AP13:AP37)</f>
        <v>1</v>
      </c>
      <c r="AQ10" s="219"/>
      <c r="AR10" s="220">
        <f>COUNT(AR13:AR37)</f>
        <v>1</v>
      </c>
      <c r="AS10" s="220">
        <f>COUNT(AS13:AS37)</f>
        <v>1</v>
      </c>
      <c r="AT10" s="219"/>
      <c r="AU10" s="220">
        <f>COUNT(AU13:AU37)</f>
        <v>1</v>
      </c>
      <c r="AV10" s="220">
        <f>COUNT(AV13:AV37)</f>
        <v>1</v>
      </c>
      <c r="AW10" s="219"/>
      <c r="AX10" s="219"/>
      <c r="AY10" s="220">
        <f>COUNT(AY13:AY37)</f>
        <v>1</v>
      </c>
      <c r="AZ10" s="220">
        <f>COUNT(AZ13:AZ37)</f>
        <v>1</v>
      </c>
      <c r="BA10" s="219"/>
      <c r="BB10" s="220">
        <f>COUNT(BB13:BB37)</f>
        <v>6</v>
      </c>
      <c r="BC10" s="220">
        <f>COUNT(BC13:BC37)</f>
        <v>6</v>
      </c>
      <c r="BD10" s="219"/>
      <c r="BE10" s="220">
        <f>COUNT(BE13:BE37)</f>
        <v>1</v>
      </c>
      <c r="BF10" s="220">
        <f>COUNT(BF13:BF37)</f>
        <v>1</v>
      </c>
      <c r="BG10" s="219"/>
      <c r="BH10" s="219"/>
      <c r="BI10" s="220">
        <f>COUNT(BI13:BI37)</f>
        <v>1</v>
      </c>
      <c r="BJ10" s="220">
        <f>COUNT(BJ13:BJ37)</f>
        <v>1</v>
      </c>
      <c r="BK10" s="219"/>
      <c r="BL10" s="220">
        <f>COUNT(BL13:BL37)</f>
        <v>6</v>
      </c>
      <c r="BM10" s="220">
        <f>COUNT(BM13:BM37)</f>
        <v>6</v>
      </c>
      <c r="BN10" s="219"/>
      <c r="BO10" s="220">
        <f>COUNT(BO13:BO37)</f>
        <v>1</v>
      </c>
      <c r="BP10" s="220">
        <f>COUNT(BP13:BP37)</f>
        <v>1</v>
      </c>
      <c r="BQ10" s="220"/>
      <c r="BR10" s="220">
        <f>COUNT(BR13:BR37)</f>
        <v>2</v>
      </c>
      <c r="BS10" s="219"/>
      <c r="BT10" s="225"/>
      <c r="BU10" s="225"/>
      <c r="BV10" s="225"/>
      <c r="BW10" s="225"/>
      <c r="BX10" s="225"/>
      <c r="BY10" s="225"/>
      <c r="BZ10" s="225"/>
      <c r="CA10" s="225"/>
      <c r="CB10" s="225"/>
      <c r="CC10" s="225"/>
      <c r="CD10" s="225"/>
      <c r="CE10" s="225"/>
      <c r="CF10" s="225"/>
      <c r="CG10" s="225"/>
      <c r="CH10" s="225"/>
    </row>
    <row r="11" spans="1:86" s="226" customFormat="1" x14ac:dyDescent="0.2">
      <c r="A11" s="221" t="s">
        <v>642</v>
      </c>
      <c r="B11" s="219"/>
      <c r="C11" s="261"/>
      <c r="D11" s="374" t="s">
        <v>886</v>
      </c>
      <c r="E11" s="374"/>
      <c r="F11" s="374"/>
      <c r="G11" s="374"/>
      <c r="H11" s="260"/>
      <c r="I11" s="374" t="s">
        <v>887</v>
      </c>
      <c r="J11" s="374"/>
      <c r="K11" s="374"/>
      <c r="L11" s="374"/>
      <c r="M11" s="260"/>
      <c r="N11" s="374" t="s">
        <v>888</v>
      </c>
      <c r="O11" s="374"/>
      <c r="P11" s="374"/>
      <c r="Q11" s="374"/>
      <c r="R11" s="260"/>
      <c r="S11" s="374" t="s">
        <v>889</v>
      </c>
      <c r="T11" s="374"/>
      <c r="U11" s="374"/>
      <c r="V11" s="374"/>
      <c r="W11" s="219"/>
      <c r="X11" s="219"/>
      <c r="Y11" s="219"/>
      <c r="Z11" s="374" t="s">
        <v>890</v>
      </c>
      <c r="AA11" s="374"/>
      <c r="AB11" s="374"/>
      <c r="AC11" s="374"/>
      <c r="AD11" s="374"/>
      <c r="AE11" s="227"/>
      <c r="AF11" s="374" t="s">
        <v>891</v>
      </c>
      <c r="AG11" s="374"/>
      <c r="AH11" s="374"/>
      <c r="AI11" s="374"/>
      <c r="AJ11" s="374"/>
      <c r="AK11" s="260"/>
      <c r="AL11" s="260"/>
      <c r="AM11" s="219"/>
      <c r="AN11" s="374" t="s">
        <v>892</v>
      </c>
      <c r="AO11" s="374"/>
      <c r="AP11" s="374"/>
      <c r="AQ11" s="374" t="s">
        <v>893</v>
      </c>
      <c r="AR11" s="374"/>
      <c r="AS11" s="374"/>
      <c r="AT11" s="374" t="s">
        <v>894</v>
      </c>
      <c r="AU11" s="374"/>
      <c r="AV11" s="374"/>
      <c r="AW11" s="219"/>
      <c r="AX11" s="374" t="s">
        <v>895</v>
      </c>
      <c r="AY11" s="374"/>
      <c r="AZ11" s="374"/>
      <c r="BA11" s="374" t="s">
        <v>896</v>
      </c>
      <c r="BB11" s="374"/>
      <c r="BC11" s="374"/>
      <c r="BD11" s="374" t="s">
        <v>897</v>
      </c>
      <c r="BE11" s="374"/>
      <c r="BF11" s="374"/>
      <c r="BG11" s="219"/>
      <c r="BH11" s="374" t="s">
        <v>898</v>
      </c>
      <c r="BI11" s="374"/>
      <c r="BJ11" s="374"/>
      <c r="BK11" s="374" t="s">
        <v>899</v>
      </c>
      <c r="BL11" s="374"/>
      <c r="BM11" s="374"/>
      <c r="BN11" s="374" t="s">
        <v>900</v>
      </c>
      <c r="BO11" s="374"/>
      <c r="BP11" s="374"/>
      <c r="BQ11" s="374" t="s">
        <v>671</v>
      </c>
      <c r="BR11" s="374"/>
      <c r="BS11" s="228"/>
      <c r="BT11" s="225"/>
      <c r="BU11" s="225"/>
      <c r="BV11" s="225"/>
      <c r="BW11" s="225"/>
      <c r="BX11" s="225"/>
      <c r="BY11" s="225"/>
      <c r="BZ11" s="225"/>
      <c r="CA11" s="225"/>
      <c r="CB11" s="225"/>
      <c r="CC11" s="225"/>
      <c r="CD11" s="225"/>
      <c r="CE11" s="225"/>
      <c r="CF11" s="225"/>
      <c r="CG11" s="225"/>
      <c r="CH11" s="225"/>
    </row>
    <row r="12" spans="1:86" x14ac:dyDescent="0.2">
      <c r="A12" s="130" t="s">
        <v>317</v>
      </c>
      <c r="B12" s="125"/>
      <c r="C12" s="131" t="s">
        <v>438</v>
      </c>
      <c r="D12" s="131" t="s">
        <v>860</v>
      </c>
      <c r="E12" s="130" t="s">
        <v>4</v>
      </c>
      <c r="F12" s="130" t="s">
        <v>634</v>
      </c>
      <c r="G12" s="130" t="s">
        <v>712</v>
      </c>
      <c r="H12" s="177" t="s">
        <v>440</v>
      </c>
      <c r="I12" s="131" t="s">
        <v>860</v>
      </c>
      <c r="J12" s="130" t="s">
        <v>4</v>
      </c>
      <c r="K12" s="130" t="s">
        <v>634</v>
      </c>
      <c r="L12" s="130" t="s">
        <v>712</v>
      </c>
      <c r="M12" s="177" t="s">
        <v>440</v>
      </c>
      <c r="N12" s="131" t="s">
        <v>860</v>
      </c>
      <c r="O12" s="130" t="s">
        <v>4</v>
      </c>
      <c r="P12" s="130" t="s">
        <v>634</v>
      </c>
      <c r="Q12" s="130" t="s">
        <v>712</v>
      </c>
      <c r="R12" s="177" t="s">
        <v>440</v>
      </c>
      <c r="S12" s="131" t="s">
        <v>860</v>
      </c>
      <c r="T12" s="130" t="s">
        <v>4</v>
      </c>
      <c r="U12" s="130" t="s">
        <v>634</v>
      </c>
      <c r="V12" s="130" t="s">
        <v>712</v>
      </c>
      <c r="W12" s="125"/>
      <c r="X12" s="177" t="s">
        <v>440</v>
      </c>
      <c r="Y12" s="125"/>
      <c r="Z12" s="131" t="s">
        <v>438</v>
      </c>
      <c r="AA12" s="130" t="s">
        <v>4</v>
      </c>
      <c r="AB12" s="130" t="s">
        <v>4</v>
      </c>
      <c r="AC12" s="130" t="s">
        <v>4</v>
      </c>
      <c r="AD12" s="130" t="s">
        <v>4</v>
      </c>
      <c r="AE12" s="178"/>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634</v>
      </c>
      <c r="BR12" s="130" t="s">
        <v>454</v>
      </c>
      <c r="BS12" s="125"/>
    </row>
    <row r="13" spans="1:86" x14ac:dyDescent="0.25">
      <c r="A13" s="130">
        <v>1</v>
      </c>
      <c r="B13" s="125"/>
      <c r="C13" s="141">
        <v>1</v>
      </c>
      <c r="D13" s="133">
        <v>98</v>
      </c>
      <c r="E13" s="133">
        <v>0</v>
      </c>
      <c r="F13" s="210">
        <v>1</v>
      </c>
      <c r="G13" s="133">
        <v>0.4</v>
      </c>
      <c r="H13" s="179">
        <f>D13</f>
        <v>98</v>
      </c>
      <c r="I13" s="133">
        <v>0</v>
      </c>
      <c r="J13" s="133">
        <v>0</v>
      </c>
      <c r="K13" s="210">
        <v>1</v>
      </c>
      <c r="L13" s="133">
        <v>0</v>
      </c>
      <c r="M13" s="179">
        <f>+D13+I13</f>
        <v>98</v>
      </c>
      <c r="N13" s="133">
        <v>2</v>
      </c>
      <c r="O13" s="133">
        <v>0</v>
      </c>
      <c r="P13" s="210">
        <v>1</v>
      </c>
      <c r="Q13" s="133">
        <v>0.4</v>
      </c>
      <c r="R13" s="179">
        <f>+D13+I13+N13</f>
        <v>100</v>
      </c>
      <c r="S13" s="133">
        <v>0</v>
      </c>
      <c r="T13" s="133">
        <v>0</v>
      </c>
      <c r="U13" s="210">
        <v>1</v>
      </c>
      <c r="V13" s="133">
        <v>0</v>
      </c>
      <c r="W13" s="125"/>
      <c r="X13" s="179">
        <f>D13+I13+N13+S13</f>
        <v>100</v>
      </c>
      <c r="Y13" s="125"/>
      <c r="Z13" s="265">
        <v>0</v>
      </c>
      <c r="AA13" s="105">
        <v>100</v>
      </c>
      <c r="AB13" s="105">
        <v>0</v>
      </c>
      <c r="AC13" s="105">
        <v>0</v>
      </c>
      <c r="AD13" s="105">
        <v>0</v>
      </c>
      <c r="AE13" s="179">
        <f t="shared" ref="AE13:AE36" si="2">SUM(AA13:AD13)</f>
        <v>100</v>
      </c>
      <c r="AF13" s="265">
        <v>0</v>
      </c>
      <c r="AG13" s="354">
        <v>9.6000000000000002E-2</v>
      </c>
      <c r="AH13" s="355">
        <v>9.5999999999999992E-3</v>
      </c>
      <c r="AI13" s="105">
        <v>0</v>
      </c>
      <c r="AJ13" s="105">
        <v>0</v>
      </c>
      <c r="AK13" s="343"/>
      <c r="AL13" s="343"/>
      <c r="AM13" s="125"/>
      <c r="AN13" s="265">
        <v>0</v>
      </c>
      <c r="AO13" s="105">
        <v>0</v>
      </c>
      <c r="AP13" s="105">
        <v>0</v>
      </c>
      <c r="AQ13" s="265">
        <v>0</v>
      </c>
      <c r="AR13" s="105">
        <v>0</v>
      </c>
      <c r="AS13" s="105">
        <v>0</v>
      </c>
      <c r="AT13" s="265">
        <v>0</v>
      </c>
      <c r="AU13" s="105">
        <v>0</v>
      </c>
      <c r="AV13" s="105">
        <v>0</v>
      </c>
      <c r="AW13" s="125"/>
      <c r="AX13" s="265">
        <v>0</v>
      </c>
      <c r="AY13" s="199">
        <v>0</v>
      </c>
      <c r="AZ13" s="105">
        <v>0</v>
      </c>
      <c r="BA13" s="265">
        <v>0</v>
      </c>
      <c r="BB13" s="105">
        <v>5</v>
      </c>
      <c r="BC13" s="105">
        <v>1</v>
      </c>
      <c r="BD13" s="265">
        <v>0</v>
      </c>
      <c r="BE13" s="105">
        <v>0</v>
      </c>
      <c r="BF13" s="105">
        <v>0</v>
      </c>
      <c r="BG13" s="125"/>
      <c r="BH13" s="265">
        <v>0</v>
      </c>
      <c r="BI13" s="105">
        <v>0</v>
      </c>
      <c r="BJ13" s="105">
        <v>0</v>
      </c>
      <c r="BK13" s="265">
        <v>0</v>
      </c>
      <c r="BL13" s="105">
        <v>90</v>
      </c>
      <c r="BM13" s="105">
        <v>0</v>
      </c>
      <c r="BN13" s="265">
        <v>0</v>
      </c>
      <c r="BO13" s="105">
        <v>0</v>
      </c>
      <c r="BP13" s="105">
        <v>0</v>
      </c>
      <c r="BQ13" s="210">
        <v>1</v>
      </c>
      <c r="BR13" s="133">
        <v>0.2</v>
      </c>
      <c r="BS13" s="125"/>
    </row>
    <row r="14" spans="1:86" x14ac:dyDescent="0.25">
      <c r="A14" s="130">
        <v>2</v>
      </c>
      <c r="B14" s="125"/>
      <c r="C14" s="141"/>
      <c r="D14" s="162"/>
      <c r="E14" s="162"/>
      <c r="F14" s="210">
        <v>10</v>
      </c>
      <c r="G14" s="143">
        <v>1</v>
      </c>
      <c r="H14" s="130"/>
      <c r="I14" s="162"/>
      <c r="J14" s="162"/>
      <c r="K14" s="210"/>
      <c r="L14" s="143"/>
      <c r="M14" s="130"/>
      <c r="N14" s="162"/>
      <c r="O14" s="162"/>
      <c r="P14" s="210">
        <v>10</v>
      </c>
      <c r="Q14" s="143">
        <v>1</v>
      </c>
      <c r="R14" s="130"/>
      <c r="S14" s="162"/>
      <c r="T14" s="162"/>
      <c r="U14" s="210"/>
      <c r="V14" s="143"/>
      <c r="W14" s="125"/>
      <c r="X14" s="179">
        <f t="shared" ref="X14:X37" si="3">D14+I14+N14+S14</f>
        <v>0</v>
      </c>
      <c r="Y14" s="125"/>
      <c r="Z14" s="265"/>
      <c r="AA14" s="107"/>
      <c r="AB14" s="107"/>
      <c r="AC14" s="107"/>
      <c r="AD14" s="107"/>
      <c r="AE14" s="179">
        <f t="shared" si="2"/>
        <v>0</v>
      </c>
      <c r="AF14" s="265"/>
      <c r="AG14" s="107"/>
      <c r="AH14" s="107"/>
      <c r="AI14" s="107"/>
      <c r="AJ14" s="107"/>
      <c r="AK14" s="343"/>
      <c r="AL14" s="343"/>
      <c r="AM14" s="125"/>
      <c r="AN14" s="265"/>
      <c r="AO14" s="107"/>
      <c r="AP14" s="107"/>
      <c r="AQ14" s="265"/>
      <c r="AR14" s="107"/>
      <c r="AS14" s="107"/>
      <c r="AT14" s="265"/>
      <c r="AU14" s="107"/>
      <c r="AV14" s="107"/>
      <c r="AW14" s="125"/>
      <c r="AX14" s="265"/>
      <c r="AY14" s="200"/>
      <c r="AZ14" s="107"/>
      <c r="BA14" s="265">
        <v>98</v>
      </c>
      <c r="BB14" s="107">
        <v>5</v>
      </c>
      <c r="BC14" s="107">
        <v>1</v>
      </c>
      <c r="BD14" s="265"/>
      <c r="BE14" s="107"/>
      <c r="BF14" s="107"/>
      <c r="BG14" s="125"/>
      <c r="BH14" s="265"/>
      <c r="BI14" s="107"/>
      <c r="BJ14" s="107"/>
      <c r="BK14" s="265">
        <v>98</v>
      </c>
      <c r="BL14" s="107">
        <v>90</v>
      </c>
      <c r="BM14" s="107">
        <v>0</v>
      </c>
      <c r="BN14" s="265"/>
      <c r="BO14" s="107"/>
      <c r="BP14" s="107"/>
      <c r="BQ14" s="210">
        <v>10</v>
      </c>
      <c r="BR14" s="143">
        <v>1</v>
      </c>
      <c r="BS14" s="125"/>
    </row>
    <row r="15" spans="1:86" x14ac:dyDescent="0.25">
      <c r="A15" s="130">
        <v>3</v>
      </c>
      <c r="B15" s="125"/>
      <c r="C15" s="141"/>
      <c r="D15" s="133"/>
      <c r="E15" s="133"/>
      <c r="F15" s="210"/>
      <c r="G15" s="133"/>
      <c r="H15" s="130"/>
      <c r="I15" s="133"/>
      <c r="J15" s="133"/>
      <c r="K15" s="210"/>
      <c r="L15" s="133"/>
      <c r="M15" s="130"/>
      <c r="N15" s="133"/>
      <c r="O15" s="133"/>
      <c r="P15" s="210"/>
      <c r="Q15" s="133"/>
      <c r="R15" s="130"/>
      <c r="S15" s="133"/>
      <c r="T15" s="133"/>
      <c r="U15" s="210"/>
      <c r="V15" s="133"/>
      <c r="W15" s="125"/>
      <c r="X15" s="179">
        <f t="shared" si="3"/>
        <v>0</v>
      </c>
      <c r="Y15" s="125"/>
      <c r="Z15" s="265"/>
      <c r="AA15" s="105"/>
      <c r="AB15" s="105"/>
      <c r="AC15" s="105"/>
      <c r="AD15" s="105"/>
      <c r="AE15" s="179">
        <f t="shared" si="2"/>
        <v>0</v>
      </c>
      <c r="AF15" s="265"/>
      <c r="AG15" s="105"/>
      <c r="AH15" s="105"/>
      <c r="AI15" s="105"/>
      <c r="AJ15" s="105"/>
      <c r="AK15" s="343"/>
      <c r="AL15" s="343"/>
      <c r="AM15" s="125"/>
      <c r="AN15" s="265"/>
      <c r="AO15" s="105"/>
      <c r="AP15" s="105"/>
      <c r="AQ15" s="265"/>
      <c r="AR15" s="105"/>
      <c r="AS15" s="105"/>
      <c r="AT15" s="265"/>
      <c r="AU15" s="105"/>
      <c r="AV15" s="105"/>
      <c r="AW15" s="125"/>
      <c r="AX15" s="265"/>
      <c r="AY15" s="199"/>
      <c r="AZ15" s="105"/>
      <c r="BA15" s="265">
        <v>98.1</v>
      </c>
      <c r="BB15" s="105">
        <v>3</v>
      </c>
      <c r="BC15" s="105">
        <v>1</v>
      </c>
      <c r="BD15" s="265"/>
      <c r="BE15" s="105"/>
      <c r="BF15" s="105"/>
      <c r="BG15" s="125"/>
      <c r="BH15" s="265"/>
      <c r="BI15" s="105"/>
      <c r="BJ15" s="105"/>
      <c r="BK15" s="265">
        <v>98.1</v>
      </c>
      <c r="BL15" s="105">
        <v>80</v>
      </c>
      <c r="BM15" s="105">
        <v>2</v>
      </c>
      <c r="BN15" s="265"/>
      <c r="BO15" s="105"/>
      <c r="BP15" s="105"/>
      <c r="BQ15" s="210"/>
      <c r="BR15" s="133"/>
      <c r="BS15" s="125"/>
    </row>
    <row r="16" spans="1:86" x14ac:dyDescent="0.25">
      <c r="A16" s="130">
        <v>4</v>
      </c>
      <c r="B16" s="125"/>
      <c r="C16" s="141"/>
      <c r="D16" s="162"/>
      <c r="E16" s="162"/>
      <c r="F16" s="210"/>
      <c r="G16" s="143"/>
      <c r="H16" s="130"/>
      <c r="I16" s="162"/>
      <c r="J16" s="162"/>
      <c r="K16" s="210"/>
      <c r="L16" s="143"/>
      <c r="M16" s="130"/>
      <c r="N16" s="162"/>
      <c r="O16" s="162"/>
      <c r="P16" s="210"/>
      <c r="Q16" s="143"/>
      <c r="R16" s="130"/>
      <c r="S16" s="162"/>
      <c r="T16" s="162"/>
      <c r="U16" s="210"/>
      <c r="V16" s="143"/>
      <c r="W16" s="125"/>
      <c r="X16" s="179">
        <f t="shared" si="3"/>
        <v>0</v>
      </c>
      <c r="Y16" s="125"/>
      <c r="Z16" s="265"/>
      <c r="AA16" s="107"/>
      <c r="AB16" s="107"/>
      <c r="AC16" s="107"/>
      <c r="AD16" s="107"/>
      <c r="AE16" s="179">
        <f t="shared" si="2"/>
        <v>0</v>
      </c>
      <c r="AF16" s="265"/>
      <c r="AG16" s="107"/>
      <c r="AH16" s="107"/>
      <c r="AI16" s="107"/>
      <c r="AJ16" s="107"/>
      <c r="AK16" s="343"/>
      <c r="AL16" s="343"/>
      <c r="AM16" s="125"/>
      <c r="AN16" s="265"/>
      <c r="AO16" s="107"/>
      <c r="AP16" s="107"/>
      <c r="AQ16" s="265"/>
      <c r="AR16" s="107"/>
      <c r="AS16" s="107"/>
      <c r="AT16" s="265"/>
      <c r="AU16" s="107"/>
      <c r="AV16" s="107"/>
      <c r="AW16" s="125"/>
      <c r="AX16" s="265"/>
      <c r="AY16" s="200"/>
      <c r="AZ16" s="107"/>
      <c r="BA16" s="265">
        <v>98.5</v>
      </c>
      <c r="BB16" s="107">
        <v>0</v>
      </c>
      <c r="BC16" s="107">
        <v>1</v>
      </c>
      <c r="BD16" s="265"/>
      <c r="BE16" s="107"/>
      <c r="BF16" s="107"/>
      <c r="BG16" s="125"/>
      <c r="BH16" s="265"/>
      <c r="BI16" s="107"/>
      <c r="BJ16" s="107"/>
      <c r="BK16" s="265">
        <v>98.5</v>
      </c>
      <c r="BL16" s="107">
        <v>70</v>
      </c>
      <c r="BM16" s="107">
        <v>1</v>
      </c>
      <c r="BN16" s="265"/>
      <c r="BO16" s="107"/>
      <c r="BP16" s="107"/>
      <c r="BQ16" s="210"/>
      <c r="BR16" s="143"/>
      <c r="BS16" s="125"/>
    </row>
    <row r="17" spans="1:71" x14ac:dyDescent="0.25">
      <c r="A17" s="130">
        <v>5</v>
      </c>
      <c r="B17" s="125"/>
      <c r="C17" s="141"/>
      <c r="D17" s="133"/>
      <c r="E17" s="133"/>
      <c r="F17" s="210"/>
      <c r="G17" s="133"/>
      <c r="H17" s="130"/>
      <c r="I17" s="133"/>
      <c r="J17" s="133"/>
      <c r="K17" s="210"/>
      <c r="L17" s="133"/>
      <c r="M17" s="130"/>
      <c r="N17" s="133"/>
      <c r="O17" s="133"/>
      <c r="P17" s="210"/>
      <c r="Q17" s="133"/>
      <c r="R17" s="130"/>
      <c r="S17" s="133"/>
      <c r="T17" s="133"/>
      <c r="U17" s="210"/>
      <c r="V17" s="133"/>
      <c r="W17" s="125"/>
      <c r="X17" s="179">
        <f t="shared" si="3"/>
        <v>0</v>
      </c>
      <c r="Y17" s="125"/>
      <c r="Z17" s="265"/>
      <c r="AA17" s="105"/>
      <c r="AB17" s="105"/>
      <c r="AC17" s="105"/>
      <c r="AD17" s="105"/>
      <c r="AE17" s="179">
        <f t="shared" si="2"/>
        <v>0</v>
      </c>
      <c r="AF17" s="265"/>
      <c r="AG17" s="105"/>
      <c r="AH17" s="105"/>
      <c r="AI17" s="105"/>
      <c r="AJ17" s="105"/>
      <c r="AK17" s="343"/>
      <c r="AL17" s="343"/>
      <c r="AM17" s="125"/>
      <c r="AN17" s="265"/>
      <c r="AO17" s="105"/>
      <c r="AP17" s="105"/>
      <c r="AQ17" s="265"/>
      <c r="AR17" s="105"/>
      <c r="AS17" s="105"/>
      <c r="AT17" s="265"/>
      <c r="AU17" s="105"/>
      <c r="AV17" s="105"/>
      <c r="AW17" s="125"/>
      <c r="AX17" s="265"/>
      <c r="AY17" s="199"/>
      <c r="AZ17" s="105"/>
      <c r="BA17" s="265">
        <v>99</v>
      </c>
      <c r="BB17" s="105">
        <v>-3</v>
      </c>
      <c r="BC17" s="105">
        <v>1</v>
      </c>
      <c r="BD17" s="265"/>
      <c r="BE17" s="105"/>
      <c r="BF17" s="105"/>
      <c r="BG17" s="125"/>
      <c r="BH17" s="265"/>
      <c r="BI17" s="105"/>
      <c r="BJ17" s="105"/>
      <c r="BK17" s="265">
        <v>99</v>
      </c>
      <c r="BL17" s="105">
        <v>50</v>
      </c>
      <c r="BM17" s="105">
        <v>0.5</v>
      </c>
      <c r="BN17" s="265"/>
      <c r="BO17" s="105"/>
      <c r="BP17" s="105"/>
      <c r="BQ17" s="210"/>
      <c r="BR17" s="133"/>
      <c r="BS17" s="125"/>
    </row>
    <row r="18" spans="1:71" x14ac:dyDescent="0.25">
      <c r="A18" s="130">
        <v>6</v>
      </c>
      <c r="B18" s="125"/>
      <c r="C18" s="141"/>
      <c r="D18" s="162"/>
      <c r="E18" s="162"/>
      <c r="F18" s="210"/>
      <c r="G18" s="143"/>
      <c r="H18" s="130"/>
      <c r="I18" s="162"/>
      <c r="J18" s="162"/>
      <c r="K18" s="210"/>
      <c r="L18" s="143"/>
      <c r="M18" s="130"/>
      <c r="N18" s="162"/>
      <c r="O18" s="162"/>
      <c r="P18" s="210"/>
      <c r="Q18" s="143"/>
      <c r="R18" s="130"/>
      <c r="S18" s="162"/>
      <c r="T18" s="162"/>
      <c r="U18" s="210"/>
      <c r="V18" s="143"/>
      <c r="W18" s="125"/>
      <c r="X18" s="179">
        <f t="shared" si="3"/>
        <v>0</v>
      </c>
      <c r="Y18" s="125"/>
      <c r="Z18" s="265"/>
      <c r="AA18" s="107"/>
      <c r="AB18" s="107"/>
      <c r="AC18" s="107"/>
      <c r="AD18" s="107"/>
      <c r="AE18" s="179">
        <f t="shared" si="2"/>
        <v>0</v>
      </c>
      <c r="AF18" s="265"/>
      <c r="AG18" s="107"/>
      <c r="AH18" s="107"/>
      <c r="AI18" s="107"/>
      <c r="AJ18" s="107"/>
      <c r="AK18" s="343"/>
      <c r="AL18" s="343"/>
      <c r="AM18" s="125"/>
      <c r="AN18" s="265"/>
      <c r="AO18" s="107"/>
      <c r="AP18" s="107"/>
      <c r="AQ18" s="265"/>
      <c r="AR18" s="107"/>
      <c r="AS18" s="107"/>
      <c r="AT18" s="265"/>
      <c r="AU18" s="107"/>
      <c r="AV18" s="107"/>
      <c r="AW18" s="125"/>
      <c r="AX18" s="265"/>
      <c r="AY18" s="200"/>
      <c r="AZ18" s="200"/>
      <c r="BA18" s="265">
        <v>100</v>
      </c>
      <c r="BB18" s="200">
        <v>-5</v>
      </c>
      <c r="BC18" s="200">
        <v>1</v>
      </c>
      <c r="BD18" s="265"/>
      <c r="BE18" s="200"/>
      <c r="BF18" s="200"/>
      <c r="BG18" s="125"/>
      <c r="BH18" s="265"/>
      <c r="BI18" s="107"/>
      <c r="BJ18" s="107"/>
      <c r="BK18" s="265">
        <v>100</v>
      </c>
      <c r="BL18" s="107">
        <v>-1</v>
      </c>
      <c r="BM18" s="107">
        <v>0.01</v>
      </c>
      <c r="BN18" s="265"/>
      <c r="BO18" s="107"/>
      <c r="BP18" s="107"/>
      <c r="BQ18" s="210"/>
      <c r="BR18" s="143"/>
      <c r="BS18" s="125"/>
    </row>
    <row r="19" spans="1:71" x14ac:dyDescent="0.25">
      <c r="A19" s="130">
        <v>7</v>
      </c>
      <c r="B19" s="125"/>
      <c r="C19" s="141"/>
      <c r="D19" s="133"/>
      <c r="E19" s="133"/>
      <c r="F19" s="210"/>
      <c r="G19" s="133"/>
      <c r="H19" s="130"/>
      <c r="I19" s="133"/>
      <c r="J19" s="133"/>
      <c r="K19" s="210"/>
      <c r="L19" s="133"/>
      <c r="M19" s="130"/>
      <c r="N19" s="133"/>
      <c r="O19" s="133"/>
      <c r="P19" s="210"/>
      <c r="Q19" s="133"/>
      <c r="R19" s="130"/>
      <c r="S19" s="133"/>
      <c r="T19" s="133"/>
      <c r="U19" s="210"/>
      <c r="V19" s="133"/>
      <c r="W19" s="125"/>
      <c r="X19" s="179">
        <f t="shared" si="3"/>
        <v>0</v>
      </c>
      <c r="Y19" s="125"/>
      <c r="Z19" s="170"/>
      <c r="AA19" s="133"/>
      <c r="AB19" s="133"/>
      <c r="AC19" s="133"/>
      <c r="AD19" s="133"/>
      <c r="AE19" s="179">
        <f t="shared" si="2"/>
        <v>0</v>
      </c>
      <c r="AF19" s="170"/>
      <c r="AG19" s="133"/>
      <c r="AH19" s="133"/>
      <c r="AI19" s="133"/>
      <c r="AJ19" s="133"/>
      <c r="AK19" s="343"/>
      <c r="AL19" s="343"/>
      <c r="AM19" s="125"/>
      <c r="AN19" s="265"/>
      <c r="AO19" s="105"/>
      <c r="AP19" s="105"/>
      <c r="AQ19" s="265"/>
      <c r="AR19" s="105"/>
      <c r="AS19" s="105"/>
      <c r="AT19" s="265"/>
      <c r="AU19" s="105"/>
      <c r="AV19" s="105"/>
      <c r="AW19" s="125"/>
      <c r="AX19" s="170"/>
      <c r="AY19" s="133"/>
      <c r="AZ19" s="133"/>
      <c r="BA19" s="170"/>
      <c r="BB19" s="133"/>
      <c r="BC19" s="133"/>
      <c r="BD19" s="170"/>
      <c r="BE19" s="133"/>
      <c r="BF19" s="133"/>
      <c r="BG19" s="125"/>
      <c r="BH19" s="265"/>
      <c r="BI19" s="105"/>
      <c r="BJ19" s="105"/>
      <c r="BK19" s="265"/>
      <c r="BL19" s="105"/>
      <c r="BM19" s="105"/>
      <c r="BN19" s="265"/>
      <c r="BO19" s="105"/>
      <c r="BP19" s="105"/>
      <c r="BQ19" s="210"/>
      <c r="BR19" s="133"/>
      <c r="BS19" s="125"/>
    </row>
    <row r="20" spans="1:71" x14ac:dyDescent="0.2">
      <c r="A20" s="130">
        <v>8</v>
      </c>
      <c r="B20" s="125"/>
      <c r="C20" s="141"/>
      <c r="D20" s="162"/>
      <c r="E20" s="162"/>
      <c r="F20" s="210"/>
      <c r="G20" s="143"/>
      <c r="H20" s="130"/>
      <c r="I20" s="162"/>
      <c r="J20" s="162"/>
      <c r="K20" s="210"/>
      <c r="L20" s="143"/>
      <c r="M20" s="130"/>
      <c r="N20" s="162"/>
      <c r="O20" s="162"/>
      <c r="P20" s="210"/>
      <c r="Q20" s="143"/>
      <c r="R20" s="130"/>
      <c r="S20" s="162"/>
      <c r="T20" s="162"/>
      <c r="U20" s="210"/>
      <c r="V20" s="143"/>
      <c r="W20" s="125"/>
      <c r="X20" s="179">
        <f t="shared" si="3"/>
        <v>0</v>
      </c>
      <c r="Y20" s="125"/>
      <c r="Z20" s="170"/>
      <c r="AA20" s="162"/>
      <c r="AB20" s="162"/>
      <c r="AC20" s="162"/>
      <c r="AD20" s="162"/>
      <c r="AE20" s="179">
        <f t="shared" si="2"/>
        <v>0</v>
      </c>
      <c r="AF20" s="170"/>
      <c r="AG20" s="162"/>
      <c r="AH20" s="162"/>
      <c r="AI20" s="162"/>
      <c r="AJ20" s="162"/>
      <c r="AK20" s="343"/>
      <c r="AL20" s="343"/>
      <c r="AM20" s="125"/>
      <c r="AN20" s="170"/>
      <c r="AO20" s="162"/>
      <c r="AP20" s="162"/>
      <c r="AQ20" s="170"/>
      <c r="AR20" s="162"/>
      <c r="AS20" s="162"/>
      <c r="AT20" s="170"/>
      <c r="AU20" s="162"/>
      <c r="AV20" s="162"/>
      <c r="AW20" s="125"/>
      <c r="AX20" s="170"/>
      <c r="AY20" s="162"/>
      <c r="AZ20" s="162"/>
      <c r="BA20" s="170"/>
      <c r="BB20" s="162"/>
      <c r="BC20" s="162"/>
      <c r="BD20" s="170"/>
      <c r="BE20" s="162"/>
      <c r="BF20" s="162"/>
      <c r="BG20" s="125"/>
      <c r="BH20" s="170"/>
      <c r="BI20" s="162"/>
      <c r="BJ20" s="162"/>
      <c r="BK20" s="170"/>
      <c r="BL20" s="162"/>
      <c r="BM20" s="162"/>
      <c r="BN20" s="170"/>
      <c r="BO20" s="162"/>
      <c r="BP20" s="162"/>
      <c r="BQ20" s="210"/>
      <c r="BR20" s="143"/>
      <c r="BS20" s="125"/>
    </row>
    <row r="21" spans="1:71" x14ac:dyDescent="0.2">
      <c r="A21" s="130">
        <v>9</v>
      </c>
      <c r="B21" s="125"/>
      <c r="C21" s="141"/>
      <c r="D21" s="133"/>
      <c r="E21" s="133"/>
      <c r="F21" s="210"/>
      <c r="G21" s="133"/>
      <c r="H21" s="130"/>
      <c r="I21" s="133"/>
      <c r="J21" s="133"/>
      <c r="K21" s="210"/>
      <c r="L21" s="133"/>
      <c r="M21" s="130"/>
      <c r="N21" s="133"/>
      <c r="O21" s="133"/>
      <c r="P21" s="210"/>
      <c r="Q21" s="133"/>
      <c r="R21" s="130"/>
      <c r="S21" s="133"/>
      <c r="T21" s="133"/>
      <c r="U21" s="210"/>
      <c r="V21" s="133"/>
      <c r="W21" s="125"/>
      <c r="X21" s="179">
        <f t="shared" si="3"/>
        <v>0</v>
      </c>
      <c r="Y21" s="125"/>
      <c r="Z21" s="170"/>
      <c r="AA21" s="133"/>
      <c r="AB21" s="133"/>
      <c r="AC21" s="133"/>
      <c r="AD21" s="133"/>
      <c r="AE21" s="179">
        <f t="shared" si="2"/>
        <v>0</v>
      </c>
      <c r="AF21" s="170"/>
      <c r="AG21" s="133"/>
      <c r="AH21" s="133"/>
      <c r="AI21" s="133"/>
      <c r="AJ21" s="133"/>
      <c r="AK21" s="343"/>
      <c r="AL21" s="343"/>
      <c r="AM21" s="125"/>
      <c r="AN21" s="170"/>
      <c r="AO21" s="133"/>
      <c r="AP21" s="133"/>
      <c r="AQ21" s="170"/>
      <c r="AR21" s="133"/>
      <c r="AS21" s="133"/>
      <c r="AT21" s="170"/>
      <c r="AU21" s="133"/>
      <c r="AV21" s="133"/>
      <c r="AW21" s="125"/>
      <c r="AX21" s="170"/>
      <c r="AY21" s="133"/>
      <c r="AZ21" s="133"/>
      <c r="BA21" s="170"/>
      <c r="BB21" s="133"/>
      <c r="BC21" s="133"/>
      <c r="BD21" s="170"/>
      <c r="BE21" s="133"/>
      <c r="BF21" s="133"/>
      <c r="BG21" s="125"/>
      <c r="BH21" s="170"/>
      <c r="BI21" s="133"/>
      <c r="BJ21" s="133"/>
      <c r="BK21" s="170"/>
      <c r="BL21" s="133"/>
      <c r="BM21" s="133"/>
      <c r="BN21" s="170"/>
      <c r="BO21" s="133"/>
      <c r="BP21" s="133"/>
      <c r="BQ21" s="210"/>
      <c r="BR21" s="133"/>
      <c r="BS21" s="125"/>
    </row>
    <row r="22" spans="1:71" x14ac:dyDescent="0.2">
      <c r="A22" s="130">
        <v>10</v>
      </c>
      <c r="B22" s="125"/>
      <c r="C22" s="141"/>
      <c r="D22" s="162"/>
      <c r="E22" s="162"/>
      <c r="F22" s="210"/>
      <c r="G22" s="143"/>
      <c r="H22" s="130"/>
      <c r="I22" s="162"/>
      <c r="J22" s="162"/>
      <c r="K22" s="210"/>
      <c r="L22" s="143"/>
      <c r="M22" s="130"/>
      <c r="N22" s="162"/>
      <c r="O22" s="162"/>
      <c r="P22" s="210"/>
      <c r="Q22" s="143"/>
      <c r="R22" s="130"/>
      <c r="S22" s="162"/>
      <c r="T22" s="162"/>
      <c r="U22" s="210"/>
      <c r="V22" s="143"/>
      <c r="W22" s="125"/>
      <c r="X22" s="179">
        <f t="shared" si="3"/>
        <v>0</v>
      </c>
      <c r="Y22" s="125"/>
      <c r="Z22" s="170"/>
      <c r="AA22" s="162"/>
      <c r="AB22" s="162"/>
      <c r="AC22" s="162"/>
      <c r="AD22" s="162"/>
      <c r="AE22" s="179">
        <f t="shared" si="2"/>
        <v>0</v>
      </c>
      <c r="AF22" s="170"/>
      <c r="AG22" s="162"/>
      <c r="AH22" s="162"/>
      <c r="AI22" s="162"/>
      <c r="AJ22" s="162"/>
      <c r="AK22" s="343"/>
      <c r="AL22" s="343"/>
      <c r="AM22" s="125"/>
      <c r="AN22" s="170"/>
      <c r="AO22" s="162"/>
      <c r="AP22" s="162"/>
      <c r="AQ22" s="170"/>
      <c r="AR22" s="162"/>
      <c r="AS22" s="162"/>
      <c r="AT22" s="170"/>
      <c r="AU22" s="162"/>
      <c r="AV22" s="162"/>
      <c r="AW22" s="125"/>
      <c r="AX22" s="170"/>
      <c r="AY22" s="162"/>
      <c r="AZ22" s="162"/>
      <c r="BA22" s="170"/>
      <c r="BB22" s="162"/>
      <c r="BC22" s="162"/>
      <c r="BD22" s="170"/>
      <c r="BE22" s="162"/>
      <c r="BF22" s="162"/>
      <c r="BG22" s="125"/>
      <c r="BH22" s="170"/>
      <c r="BI22" s="162"/>
      <c r="BJ22" s="162"/>
      <c r="BK22" s="170"/>
      <c r="BL22" s="162"/>
      <c r="BM22" s="162"/>
      <c r="BN22" s="170"/>
      <c r="BO22" s="162"/>
      <c r="BP22" s="162"/>
      <c r="BQ22" s="210"/>
      <c r="BR22" s="143"/>
      <c r="BS22" s="125"/>
    </row>
    <row r="23" spans="1:71" x14ac:dyDescent="0.2">
      <c r="A23" s="130">
        <v>11</v>
      </c>
      <c r="B23" s="125"/>
      <c r="C23" s="141"/>
      <c r="D23" s="133"/>
      <c r="E23" s="133"/>
      <c r="F23" s="210"/>
      <c r="G23" s="133"/>
      <c r="H23" s="130"/>
      <c r="I23" s="133"/>
      <c r="J23" s="133"/>
      <c r="K23" s="210"/>
      <c r="L23" s="133"/>
      <c r="M23" s="130"/>
      <c r="N23" s="133"/>
      <c r="O23" s="133"/>
      <c r="P23" s="210"/>
      <c r="Q23" s="133"/>
      <c r="R23" s="130"/>
      <c r="S23" s="133"/>
      <c r="T23" s="133"/>
      <c r="U23" s="210"/>
      <c r="V23" s="133"/>
      <c r="W23" s="125"/>
      <c r="X23" s="179">
        <f t="shared" si="3"/>
        <v>0</v>
      </c>
      <c r="Y23" s="125"/>
      <c r="Z23" s="170"/>
      <c r="AA23" s="133"/>
      <c r="AB23" s="133"/>
      <c r="AC23" s="133"/>
      <c r="AD23" s="133"/>
      <c r="AE23" s="179">
        <f t="shared" si="2"/>
        <v>0</v>
      </c>
      <c r="AF23" s="170"/>
      <c r="AG23" s="133"/>
      <c r="AH23" s="133"/>
      <c r="AI23" s="133"/>
      <c r="AJ23" s="133"/>
      <c r="AK23" s="343"/>
      <c r="AL23" s="343"/>
      <c r="AM23" s="125"/>
      <c r="AN23" s="170"/>
      <c r="AO23" s="133"/>
      <c r="AP23" s="133"/>
      <c r="AQ23" s="170"/>
      <c r="AR23" s="133"/>
      <c r="AS23" s="133"/>
      <c r="AT23" s="170"/>
      <c r="AU23" s="133"/>
      <c r="AV23" s="133"/>
      <c r="AW23" s="125"/>
      <c r="AX23" s="170"/>
      <c r="AY23" s="133"/>
      <c r="AZ23" s="133"/>
      <c r="BA23" s="170"/>
      <c r="BB23" s="133"/>
      <c r="BC23" s="133"/>
      <c r="BD23" s="170"/>
      <c r="BE23" s="133"/>
      <c r="BF23" s="133"/>
      <c r="BG23" s="125"/>
      <c r="BH23" s="170"/>
      <c r="BI23" s="133"/>
      <c r="BJ23" s="133"/>
      <c r="BK23" s="170"/>
      <c r="BL23" s="133"/>
      <c r="BM23" s="133"/>
      <c r="BN23" s="170"/>
      <c r="BO23" s="133"/>
      <c r="BP23" s="133"/>
      <c r="BQ23" s="210"/>
      <c r="BR23" s="133"/>
      <c r="BS23" s="125"/>
    </row>
    <row r="24" spans="1:71" x14ac:dyDescent="0.2">
      <c r="A24" s="130">
        <v>12</v>
      </c>
      <c r="B24" s="125"/>
      <c r="C24" s="141"/>
      <c r="D24" s="162"/>
      <c r="E24" s="162"/>
      <c r="F24" s="210"/>
      <c r="G24" s="143"/>
      <c r="H24" s="130"/>
      <c r="I24" s="162"/>
      <c r="J24" s="162"/>
      <c r="K24" s="210"/>
      <c r="L24" s="143"/>
      <c r="M24" s="130"/>
      <c r="N24" s="162"/>
      <c r="O24" s="162"/>
      <c r="P24" s="210"/>
      <c r="Q24" s="143"/>
      <c r="R24" s="130"/>
      <c r="S24" s="162"/>
      <c r="T24" s="162"/>
      <c r="U24" s="210"/>
      <c r="V24" s="143"/>
      <c r="W24" s="125"/>
      <c r="X24" s="179">
        <f t="shared" si="3"/>
        <v>0</v>
      </c>
      <c r="Y24" s="125"/>
      <c r="Z24" s="170"/>
      <c r="AA24" s="162"/>
      <c r="AB24" s="162"/>
      <c r="AC24" s="162"/>
      <c r="AD24" s="162"/>
      <c r="AE24" s="179">
        <f t="shared" si="2"/>
        <v>0</v>
      </c>
      <c r="AF24" s="170"/>
      <c r="AG24" s="162"/>
      <c r="AH24" s="162"/>
      <c r="AI24" s="162"/>
      <c r="AJ24" s="162"/>
      <c r="AK24" s="343"/>
      <c r="AL24" s="343"/>
      <c r="AM24" s="125"/>
      <c r="AN24" s="170"/>
      <c r="AO24" s="162"/>
      <c r="AP24" s="162"/>
      <c r="AQ24" s="170"/>
      <c r="AR24" s="162"/>
      <c r="AS24" s="162"/>
      <c r="AT24" s="170"/>
      <c r="AU24" s="162"/>
      <c r="AV24" s="162"/>
      <c r="AW24" s="125"/>
      <c r="AX24" s="170"/>
      <c r="AY24" s="162"/>
      <c r="AZ24" s="162"/>
      <c r="BA24" s="170"/>
      <c r="BB24" s="162"/>
      <c r="BC24" s="162"/>
      <c r="BD24" s="170"/>
      <c r="BE24" s="162"/>
      <c r="BF24" s="162"/>
      <c r="BG24" s="125"/>
      <c r="BH24" s="170"/>
      <c r="BI24" s="162"/>
      <c r="BJ24" s="162"/>
      <c r="BK24" s="170"/>
      <c r="BL24" s="162"/>
      <c r="BM24" s="162"/>
      <c r="BN24" s="170"/>
      <c r="BO24" s="162"/>
      <c r="BP24" s="162"/>
      <c r="BQ24" s="210"/>
      <c r="BR24" s="143"/>
      <c r="BS24" s="125"/>
    </row>
    <row r="25" spans="1:71" x14ac:dyDescent="0.2">
      <c r="A25" s="130">
        <v>13</v>
      </c>
      <c r="B25" s="125"/>
      <c r="C25" s="141"/>
      <c r="D25" s="133"/>
      <c r="E25" s="133"/>
      <c r="F25" s="210"/>
      <c r="G25" s="133"/>
      <c r="H25" s="130"/>
      <c r="I25" s="133"/>
      <c r="J25" s="133"/>
      <c r="K25" s="210"/>
      <c r="L25" s="133"/>
      <c r="M25" s="130"/>
      <c r="N25" s="133"/>
      <c r="O25" s="133"/>
      <c r="P25" s="210"/>
      <c r="Q25" s="133"/>
      <c r="R25" s="130"/>
      <c r="S25" s="133"/>
      <c r="T25" s="133"/>
      <c r="U25" s="210"/>
      <c r="V25" s="133"/>
      <c r="W25" s="125"/>
      <c r="X25" s="179">
        <f t="shared" si="3"/>
        <v>0</v>
      </c>
      <c r="Y25" s="125"/>
      <c r="Z25" s="170"/>
      <c r="AA25" s="133"/>
      <c r="AB25" s="133"/>
      <c r="AC25" s="133"/>
      <c r="AD25" s="133"/>
      <c r="AE25" s="179">
        <f t="shared" si="2"/>
        <v>0</v>
      </c>
      <c r="AF25" s="170"/>
      <c r="AG25" s="133"/>
      <c r="AH25" s="133"/>
      <c r="AI25" s="133"/>
      <c r="AJ25" s="133"/>
      <c r="AK25" s="343"/>
      <c r="AL25" s="343"/>
      <c r="AM25" s="125"/>
      <c r="AN25" s="170"/>
      <c r="AO25" s="133"/>
      <c r="AP25" s="133"/>
      <c r="AQ25" s="170"/>
      <c r="AR25" s="133"/>
      <c r="AS25" s="133"/>
      <c r="AT25" s="170"/>
      <c r="AU25" s="133"/>
      <c r="AV25" s="133"/>
      <c r="AW25" s="125"/>
      <c r="AX25" s="170"/>
      <c r="AY25" s="133"/>
      <c r="AZ25" s="133"/>
      <c r="BA25" s="170"/>
      <c r="BB25" s="133"/>
      <c r="BC25" s="133"/>
      <c r="BD25" s="170"/>
      <c r="BE25" s="133"/>
      <c r="BF25" s="133"/>
      <c r="BG25" s="125"/>
      <c r="BH25" s="170"/>
      <c r="BI25" s="133"/>
      <c r="BJ25" s="133"/>
      <c r="BK25" s="170"/>
      <c r="BL25" s="133"/>
      <c r="BM25" s="133"/>
      <c r="BN25" s="170"/>
      <c r="BO25" s="133"/>
      <c r="BP25" s="133"/>
      <c r="BQ25" s="210"/>
      <c r="BR25" s="133"/>
      <c r="BS25" s="125"/>
    </row>
    <row r="26" spans="1:71" x14ac:dyDescent="0.2">
      <c r="A26" s="130">
        <v>14</v>
      </c>
      <c r="B26" s="125"/>
      <c r="C26" s="141"/>
      <c r="D26" s="162"/>
      <c r="E26" s="162"/>
      <c r="F26" s="210"/>
      <c r="G26" s="143"/>
      <c r="H26" s="130"/>
      <c r="I26" s="162"/>
      <c r="J26" s="162"/>
      <c r="K26" s="210"/>
      <c r="L26" s="143"/>
      <c r="M26" s="130"/>
      <c r="N26" s="162"/>
      <c r="O26" s="162"/>
      <c r="P26" s="210"/>
      <c r="Q26" s="143"/>
      <c r="R26" s="130"/>
      <c r="S26" s="162"/>
      <c r="T26" s="162"/>
      <c r="U26" s="210"/>
      <c r="V26" s="143"/>
      <c r="W26" s="125"/>
      <c r="X26" s="179">
        <f t="shared" si="3"/>
        <v>0</v>
      </c>
      <c r="Y26" s="125"/>
      <c r="Z26" s="170"/>
      <c r="AA26" s="162"/>
      <c r="AB26" s="162"/>
      <c r="AC26" s="162"/>
      <c r="AD26" s="162"/>
      <c r="AE26" s="179">
        <f t="shared" si="2"/>
        <v>0</v>
      </c>
      <c r="AF26" s="170"/>
      <c r="AG26" s="162"/>
      <c r="AH26" s="162"/>
      <c r="AI26" s="162"/>
      <c r="AJ26" s="162"/>
      <c r="AK26" s="343"/>
      <c r="AL26" s="343"/>
      <c r="AM26" s="125"/>
      <c r="AN26" s="170"/>
      <c r="AO26" s="162"/>
      <c r="AP26" s="162"/>
      <c r="AQ26" s="170"/>
      <c r="AR26" s="162"/>
      <c r="AS26" s="162"/>
      <c r="AT26" s="170"/>
      <c r="AU26" s="162"/>
      <c r="AV26" s="162"/>
      <c r="AW26" s="125"/>
      <c r="AX26" s="170"/>
      <c r="AY26" s="162"/>
      <c r="AZ26" s="162"/>
      <c r="BA26" s="170"/>
      <c r="BB26" s="162"/>
      <c r="BC26" s="162"/>
      <c r="BD26" s="170"/>
      <c r="BE26" s="162"/>
      <c r="BF26" s="162"/>
      <c r="BG26" s="125"/>
      <c r="BH26" s="170"/>
      <c r="BI26" s="162"/>
      <c r="BJ26" s="162"/>
      <c r="BK26" s="170"/>
      <c r="BL26" s="162"/>
      <c r="BM26" s="162"/>
      <c r="BN26" s="170"/>
      <c r="BO26" s="162"/>
      <c r="BP26" s="162"/>
      <c r="BQ26" s="210"/>
      <c r="BR26" s="143"/>
      <c r="BS26" s="125"/>
    </row>
    <row r="27" spans="1:71" x14ac:dyDescent="0.2">
      <c r="A27" s="130">
        <v>15</v>
      </c>
      <c r="B27" s="125"/>
      <c r="C27" s="141"/>
      <c r="D27" s="133"/>
      <c r="E27" s="133"/>
      <c r="F27" s="210"/>
      <c r="G27" s="133"/>
      <c r="H27" s="130"/>
      <c r="I27" s="133"/>
      <c r="J27" s="133"/>
      <c r="K27" s="210"/>
      <c r="L27" s="133"/>
      <c r="M27" s="130"/>
      <c r="N27" s="133"/>
      <c r="O27" s="133"/>
      <c r="P27" s="210"/>
      <c r="Q27" s="133"/>
      <c r="R27" s="130"/>
      <c r="S27" s="133"/>
      <c r="T27" s="133"/>
      <c r="U27" s="210"/>
      <c r="V27" s="133"/>
      <c r="W27" s="125"/>
      <c r="X27" s="179">
        <f t="shared" si="3"/>
        <v>0</v>
      </c>
      <c r="Y27" s="125"/>
      <c r="Z27" s="170"/>
      <c r="AA27" s="133"/>
      <c r="AB27" s="133"/>
      <c r="AC27" s="133"/>
      <c r="AD27" s="133"/>
      <c r="AE27" s="179">
        <f t="shared" si="2"/>
        <v>0</v>
      </c>
      <c r="AF27" s="170"/>
      <c r="AG27" s="133"/>
      <c r="AH27" s="133"/>
      <c r="AI27" s="133"/>
      <c r="AJ27" s="133"/>
      <c r="AK27" s="343"/>
      <c r="AL27" s="343"/>
      <c r="AM27" s="125"/>
      <c r="AN27" s="170"/>
      <c r="AO27" s="133"/>
      <c r="AP27" s="133"/>
      <c r="AQ27" s="170"/>
      <c r="AR27" s="133"/>
      <c r="AS27" s="133"/>
      <c r="AT27" s="170"/>
      <c r="AU27" s="133"/>
      <c r="AV27" s="133"/>
      <c r="AW27" s="125"/>
      <c r="AX27" s="170"/>
      <c r="AY27" s="133"/>
      <c r="AZ27" s="133"/>
      <c r="BA27" s="170"/>
      <c r="BB27" s="133"/>
      <c r="BC27" s="133"/>
      <c r="BD27" s="170"/>
      <c r="BE27" s="133"/>
      <c r="BF27" s="133"/>
      <c r="BG27" s="125"/>
      <c r="BH27" s="170"/>
      <c r="BI27" s="133"/>
      <c r="BJ27" s="133"/>
      <c r="BK27" s="170"/>
      <c r="BL27" s="133"/>
      <c r="BM27" s="133"/>
      <c r="BN27" s="170"/>
      <c r="BO27" s="133"/>
      <c r="BP27" s="133"/>
      <c r="BQ27" s="210"/>
      <c r="BR27" s="133"/>
      <c r="BS27" s="125"/>
    </row>
    <row r="28" spans="1:71" x14ac:dyDescent="0.2">
      <c r="A28" s="130">
        <v>16</v>
      </c>
      <c r="B28" s="125"/>
      <c r="C28" s="141"/>
      <c r="D28" s="162"/>
      <c r="E28" s="162"/>
      <c r="F28" s="210"/>
      <c r="G28" s="143"/>
      <c r="H28" s="130"/>
      <c r="I28" s="162"/>
      <c r="J28" s="162"/>
      <c r="K28" s="210"/>
      <c r="L28" s="143"/>
      <c r="M28" s="130"/>
      <c r="N28" s="162"/>
      <c r="O28" s="162"/>
      <c r="P28" s="210"/>
      <c r="Q28" s="143"/>
      <c r="R28" s="130"/>
      <c r="S28" s="162"/>
      <c r="T28" s="162"/>
      <c r="U28" s="210"/>
      <c r="V28" s="143"/>
      <c r="W28" s="125"/>
      <c r="X28" s="179">
        <f t="shared" si="3"/>
        <v>0</v>
      </c>
      <c r="Y28" s="125"/>
      <c r="Z28" s="170"/>
      <c r="AA28" s="162"/>
      <c r="AB28" s="162"/>
      <c r="AC28" s="162"/>
      <c r="AD28" s="162"/>
      <c r="AE28" s="179">
        <f t="shared" si="2"/>
        <v>0</v>
      </c>
      <c r="AF28" s="170"/>
      <c r="AG28" s="162"/>
      <c r="AH28" s="162"/>
      <c r="AI28" s="162"/>
      <c r="AJ28" s="162"/>
      <c r="AK28" s="343"/>
      <c r="AL28" s="343"/>
      <c r="AM28" s="125"/>
      <c r="AN28" s="170"/>
      <c r="AO28" s="162"/>
      <c r="AP28" s="162"/>
      <c r="AQ28" s="170"/>
      <c r="AR28" s="162"/>
      <c r="AS28" s="162"/>
      <c r="AT28" s="170"/>
      <c r="AU28" s="162"/>
      <c r="AV28" s="162"/>
      <c r="AW28" s="125"/>
      <c r="AX28" s="170"/>
      <c r="AY28" s="162"/>
      <c r="AZ28" s="162"/>
      <c r="BA28" s="170"/>
      <c r="BB28" s="162"/>
      <c r="BC28" s="162"/>
      <c r="BD28" s="170"/>
      <c r="BE28" s="162"/>
      <c r="BF28" s="162"/>
      <c r="BG28" s="125"/>
      <c r="BH28" s="170"/>
      <c r="BI28" s="162"/>
      <c r="BJ28" s="162"/>
      <c r="BK28" s="170"/>
      <c r="BL28" s="162"/>
      <c r="BM28" s="162"/>
      <c r="BN28" s="170"/>
      <c r="BO28" s="162"/>
      <c r="BP28" s="162"/>
      <c r="BQ28" s="210"/>
      <c r="BR28" s="143"/>
      <c r="BS28" s="125"/>
    </row>
    <row r="29" spans="1:71" x14ac:dyDescent="0.2">
      <c r="A29" s="130">
        <v>17</v>
      </c>
      <c r="B29" s="125"/>
      <c r="C29" s="141"/>
      <c r="D29" s="133"/>
      <c r="E29" s="133"/>
      <c r="F29" s="210"/>
      <c r="G29" s="133"/>
      <c r="H29" s="130"/>
      <c r="I29" s="133"/>
      <c r="J29" s="133"/>
      <c r="K29" s="210"/>
      <c r="L29" s="133"/>
      <c r="M29" s="130"/>
      <c r="N29" s="133"/>
      <c r="O29" s="133"/>
      <c r="P29" s="210"/>
      <c r="Q29" s="133"/>
      <c r="R29" s="130"/>
      <c r="S29" s="133"/>
      <c r="T29" s="133"/>
      <c r="U29" s="210"/>
      <c r="V29" s="133"/>
      <c r="W29" s="125"/>
      <c r="X29" s="179">
        <f t="shared" si="3"/>
        <v>0</v>
      </c>
      <c r="Y29" s="125"/>
      <c r="Z29" s="170"/>
      <c r="AA29" s="133"/>
      <c r="AB29" s="133"/>
      <c r="AC29" s="133"/>
      <c r="AD29" s="133"/>
      <c r="AE29" s="179">
        <f t="shared" si="2"/>
        <v>0</v>
      </c>
      <c r="AF29" s="170"/>
      <c r="AG29" s="133"/>
      <c r="AH29" s="133"/>
      <c r="AI29" s="133"/>
      <c r="AJ29" s="133"/>
      <c r="AK29" s="343"/>
      <c r="AL29" s="343"/>
      <c r="AM29" s="125"/>
      <c r="AN29" s="170"/>
      <c r="AO29" s="133"/>
      <c r="AP29" s="133"/>
      <c r="AQ29" s="170"/>
      <c r="AR29" s="133"/>
      <c r="AS29" s="133"/>
      <c r="AT29" s="170"/>
      <c r="AU29" s="133"/>
      <c r="AV29" s="133"/>
      <c r="AW29" s="125"/>
      <c r="AX29" s="170"/>
      <c r="AY29" s="133"/>
      <c r="AZ29" s="133"/>
      <c r="BA29" s="170"/>
      <c r="BB29" s="133"/>
      <c r="BC29" s="133"/>
      <c r="BD29" s="170"/>
      <c r="BE29" s="133"/>
      <c r="BF29" s="133"/>
      <c r="BG29" s="125"/>
      <c r="BH29" s="170"/>
      <c r="BI29" s="133"/>
      <c r="BJ29" s="133"/>
      <c r="BK29" s="170"/>
      <c r="BL29" s="133"/>
      <c r="BM29" s="133"/>
      <c r="BN29" s="170"/>
      <c r="BO29" s="133"/>
      <c r="BP29" s="133"/>
      <c r="BQ29" s="210"/>
      <c r="BR29" s="133"/>
      <c r="BS29" s="125"/>
    </row>
    <row r="30" spans="1:71" x14ac:dyDescent="0.2">
      <c r="A30" s="130">
        <v>18</v>
      </c>
      <c r="B30" s="125"/>
      <c r="C30" s="141"/>
      <c r="D30" s="162"/>
      <c r="E30" s="162"/>
      <c r="F30" s="210"/>
      <c r="G30" s="143"/>
      <c r="H30" s="130"/>
      <c r="I30" s="162"/>
      <c r="J30" s="162"/>
      <c r="K30" s="210"/>
      <c r="L30" s="143"/>
      <c r="M30" s="130"/>
      <c r="N30" s="162"/>
      <c r="O30" s="162"/>
      <c r="P30" s="210"/>
      <c r="Q30" s="143"/>
      <c r="R30" s="130"/>
      <c r="S30" s="162"/>
      <c r="T30" s="162"/>
      <c r="U30" s="210"/>
      <c r="V30" s="143"/>
      <c r="W30" s="125"/>
      <c r="X30" s="179">
        <f t="shared" si="3"/>
        <v>0</v>
      </c>
      <c r="Y30" s="125"/>
      <c r="Z30" s="170"/>
      <c r="AA30" s="162"/>
      <c r="AB30" s="162"/>
      <c r="AC30" s="162"/>
      <c r="AD30" s="162"/>
      <c r="AE30" s="179">
        <f t="shared" si="2"/>
        <v>0</v>
      </c>
      <c r="AF30" s="170"/>
      <c r="AG30" s="162"/>
      <c r="AH30" s="162"/>
      <c r="AI30" s="162"/>
      <c r="AJ30" s="162"/>
      <c r="AK30" s="343"/>
      <c r="AL30" s="343"/>
      <c r="AM30" s="125"/>
      <c r="AN30" s="170"/>
      <c r="AO30" s="162"/>
      <c r="AP30" s="162"/>
      <c r="AQ30" s="170"/>
      <c r="AR30" s="162"/>
      <c r="AS30" s="162"/>
      <c r="AT30" s="170"/>
      <c r="AU30" s="162"/>
      <c r="AV30" s="162"/>
      <c r="AW30" s="125"/>
      <c r="AX30" s="170"/>
      <c r="AY30" s="162"/>
      <c r="AZ30" s="162"/>
      <c r="BA30" s="170"/>
      <c r="BB30" s="162"/>
      <c r="BC30" s="162"/>
      <c r="BD30" s="170"/>
      <c r="BE30" s="162"/>
      <c r="BF30" s="162"/>
      <c r="BG30" s="125"/>
      <c r="BH30" s="170"/>
      <c r="BI30" s="162"/>
      <c r="BJ30" s="162"/>
      <c r="BK30" s="170"/>
      <c r="BL30" s="162"/>
      <c r="BM30" s="162"/>
      <c r="BN30" s="170"/>
      <c r="BO30" s="162"/>
      <c r="BP30" s="162"/>
      <c r="BQ30" s="210"/>
      <c r="BR30" s="143"/>
      <c r="BS30" s="125"/>
    </row>
    <row r="31" spans="1:71" x14ac:dyDescent="0.2">
      <c r="A31" s="130">
        <v>19</v>
      </c>
      <c r="B31" s="125"/>
      <c r="C31" s="141"/>
      <c r="D31" s="133"/>
      <c r="E31" s="133"/>
      <c r="F31" s="210"/>
      <c r="G31" s="133"/>
      <c r="H31" s="130"/>
      <c r="I31" s="133"/>
      <c r="J31" s="133"/>
      <c r="K31" s="210"/>
      <c r="L31" s="133"/>
      <c r="M31" s="130"/>
      <c r="N31" s="133"/>
      <c r="O31" s="133"/>
      <c r="P31" s="210"/>
      <c r="Q31" s="133"/>
      <c r="R31" s="130"/>
      <c r="S31" s="133"/>
      <c r="T31" s="133"/>
      <c r="U31" s="210"/>
      <c r="V31" s="133"/>
      <c r="W31" s="125"/>
      <c r="X31" s="179">
        <f t="shared" si="3"/>
        <v>0</v>
      </c>
      <c r="Y31" s="125"/>
      <c r="Z31" s="170"/>
      <c r="AA31" s="133"/>
      <c r="AB31" s="133"/>
      <c r="AC31" s="133"/>
      <c r="AD31" s="133"/>
      <c r="AE31" s="179">
        <f t="shared" si="2"/>
        <v>0</v>
      </c>
      <c r="AF31" s="170"/>
      <c r="AG31" s="133"/>
      <c r="AH31" s="133"/>
      <c r="AI31" s="133"/>
      <c r="AJ31" s="133"/>
      <c r="AK31" s="343"/>
      <c r="AL31" s="343"/>
      <c r="AM31" s="125"/>
      <c r="AN31" s="170"/>
      <c r="AO31" s="133"/>
      <c r="AP31" s="133"/>
      <c r="AQ31" s="170"/>
      <c r="AR31" s="133"/>
      <c r="AS31" s="133"/>
      <c r="AT31" s="170"/>
      <c r="AU31" s="133"/>
      <c r="AV31" s="133"/>
      <c r="AW31" s="125"/>
      <c r="AX31" s="170"/>
      <c r="AY31" s="133"/>
      <c r="AZ31" s="133"/>
      <c r="BA31" s="170"/>
      <c r="BB31" s="133"/>
      <c r="BC31" s="133"/>
      <c r="BD31" s="170"/>
      <c r="BE31" s="133"/>
      <c r="BF31" s="133"/>
      <c r="BG31" s="125"/>
      <c r="BH31" s="170"/>
      <c r="BI31" s="133"/>
      <c r="BJ31" s="133"/>
      <c r="BK31" s="170"/>
      <c r="BL31" s="133"/>
      <c r="BM31" s="133"/>
      <c r="BN31" s="170"/>
      <c r="BO31" s="133"/>
      <c r="BP31" s="133"/>
      <c r="BQ31" s="210"/>
      <c r="BR31" s="133"/>
      <c r="BS31" s="125"/>
    </row>
    <row r="32" spans="1:71" x14ac:dyDescent="0.2">
      <c r="A32" s="130">
        <v>20</v>
      </c>
      <c r="B32" s="125"/>
      <c r="C32" s="141"/>
      <c r="D32" s="162"/>
      <c r="E32" s="162"/>
      <c r="F32" s="210"/>
      <c r="G32" s="143"/>
      <c r="H32" s="130"/>
      <c r="I32" s="162"/>
      <c r="J32" s="162"/>
      <c r="K32" s="210"/>
      <c r="L32" s="143"/>
      <c r="M32" s="130"/>
      <c r="N32" s="162"/>
      <c r="O32" s="162"/>
      <c r="P32" s="210"/>
      <c r="Q32" s="143"/>
      <c r="R32" s="130"/>
      <c r="S32" s="162"/>
      <c r="T32" s="162"/>
      <c r="U32" s="210"/>
      <c r="V32" s="143"/>
      <c r="W32" s="125"/>
      <c r="X32" s="179">
        <f t="shared" si="3"/>
        <v>0</v>
      </c>
      <c r="Y32" s="125"/>
      <c r="Z32" s="170"/>
      <c r="AA32" s="162"/>
      <c r="AB32" s="162"/>
      <c r="AC32" s="162"/>
      <c r="AD32" s="162"/>
      <c r="AE32" s="179">
        <f t="shared" si="2"/>
        <v>0</v>
      </c>
      <c r="AF32" s="170"/>
      <c r="AG32" s="162"/>
      <c r="AH32" s="162"/>
      <c r="AI32" s="162"/>
      <c r="AJ32" s="162"/>
      <c r="AK32" s="343"/>
      <c r="AL32" s="343"/>
      <c r="AM32" s="125"/>
      <c r="AN32" s="170"/>
      <c r="AO32" s="162"/>
      <c r="AP32" s="162"/>
      <c r="AQ32" s="170"/>
      <c r="AR32" s="162"/>
      <c r="AS32" s="162"/>
      <c r="AT32" s="170"/>
      <c r="AU32" s="162"/>
      <c r="AV32" s="162"/>
      <c r="AW32" s="125"/>
      <c r="AX32" s="170"/>
      <c r="AY32" s="162"/>
      <c r="AZ32" s="162"/>
      <c r="BA32" s="170"/>
      <c r="BB32" s="162"/>
      <c r="BC32" s="162"/>
      <c r="BD32" s="170"/>
      <c r="BE32" s="162"/>
      <c r="BF32" s="162"/>
      <c r="BG32" s="125"/>
      <c r="BH32" s="170"/>
      <c r="BI32" s="162"/>
      <c r="BJ32" s="162"/>
      <c r="BK32" s="170"/>
      <c r="BL32" s="162"/>
      <c r="BM32" s="162"/>
      <c r="BN32" s="170"/>
      <c r="BO32" s="162"/>
      <c r="BP32" s="162"/>
      <c r="BQ32" s="210"/>
      <c r="BR32" s="143"/>
      <c r="BS32" s="125"/>
    </row>
    <row r="33" spans="1:71" x14ac:dyDescent="0.2">
      <c r="A33" s="130">
        <v>21</v>
      </c>
      <c r="B33" s="125"/>
      <c r="C33" s="141"/>
      <c r="D33" s="133"/>
      <c r="E33" s="133"/>
      <c r="F33" s="210"/>
      <c r="G33" s="133"/>
      <c r="H33" s="130"/>
      <c r="I33" s="133"/>
      <c r="J33" s="133"/>
      <c r="K33" s="210"/>
      <c r="L33" s="133"/>
      <c r="M33" s="130"/>
      <c r="N33" s="133"/>
      <c r="O33" s="133"/>
      <c r="P33" s="210"/>
      <c r="Q33" s="133"/>
      <c r="R33" s="130"/>
      <c r="S33" s="133"/>
      <c r="T33" s="133"/>
      <c r="U33" s="210"/>
      <c r="V33" s="133"/>
      <c r="W33" s="125"/>
      <c r="X33" s="179">
        <f t="shared" si="3"/>
        <v>0</v>
      </c>
      <c r="Y33" s="125"/>
      <c r="Z33" s="170"/>
      <c r="AA33" s="133"/>
      <c r="AB33" s="133"/>
      <c r="AC33" s="133"/>
      <c r="AD33" s="133"/>
      <c r="AE33" s="179">
        <f t="shared" si="2"/>
        <v>0</v>
      </c>
      <c r="AF33" s="170"/>
      <c r="AG33" s="133"/>
      <c r="AH33" s="133"/>
      <c r="AI33" s="133"/>
      <c r="AJ33" s="133"/>
      <c r="AK33" s="343"/>
      <c r="AL33" s="343"/>
      <c r="AM33" s="125"/>
      <c r="AN33" s="170"/>
      <c r="AO33" s="133"/>
      <c r="AP33" s="133"/>
      <c r="AQ33" s="170"/>
      <c r="AR33" s="133"/>
      <c r="AS33" s="133"/>
      <c r="AT33" s="170"/>
      <c r="AU33" s="133"/>
      <c r="AV33" s="133"/>
      <c r="AW33" s="125"/>
      <c r="AX33" s="170"/>
      <c r="AY33" s="133"/>
      <c r="AZ33" s="133"/>
      <c r="BA33" s="170"/>
      <c r="BB33" s="133"/>
      <c r="BC33" s="133"/>
      <c r="BD33" s="170"/>
      <c r="BE33" s="133"/>
      <c r="BF33" s="133"/>
      <c r="BG33" s="125"/>
      <c r="BH33" s="170"/>
      <c r="BI33" s="133"/>
      <c r="BJ33" s="133"/>
      <c r="BK33" s="170"/>
      <c r="BL33" s="133"/>
      <c r="BM33" s="133"/>
      <c r="BN33" s="170"/>
      <c r="BO33" s="133"/>
      <c r="BP33" s="133"/>
      <c r="BQ33" s="210"/>
      <c r="BR33" s="133"/>
      <c r="BS33" s="125"/>
    </row>
    <row r="34" spans="1:71" x14ac:dyDescent="0.2">
      <c r="A34" s="130">
        <v>22</v>
      </c>
      <c r="B34" s="125"/>
      <c r="C34" s="141"/>
      <c r="D34" s="162"/>
      <c r="E34" s="162"/>
      <c r="F34" s="210"/>
      <c r="G34" s="143"/>
      <c r="H34" s="130"/>
      <c r="I34" s="162"/>
      <c r="J34" s="162"/>
      <c r="K34" s="210"/>
      <c r="L34" s="143"/>
      <c r="M34" s="130"/>
      <c r="N34" s="162"/>
      <c r="O34" s="162"/>
      <c r="P34" s="210"/>
      <c r="Q34" s="143"/>
      <c r="R34" s="130"/>
      <c r="S34" s="162"/>
      <c r="T34" s="162"/>
      <c r="U34" s="210"/>
      <c r="V34" s="143"/>
      <c r="W34" s="125"/>
      <c r="X34" s="179">
        <f t="shared" si="3"/>
        <v>0</v>
      </c>
      <c r="Y34" s="125"/>
      <c r="Z34" s="170"/>
      <c r="AA34" s="162"/>
      <c r="AB34" s="162"/>
      <c r="AC34" s="162"/>
      <c r="AD34" s="162"/>
      <c r="AE34" s="179">
        <f t="shared" si="2"/>
        <v>0</v>
      </c>
      <c r="AF34" s="170"/>
      <c r="AG34" s="162"/>
      <c r="AH34" s="162"/>
      <c r="AI34" s="162"/>
      <c r="AJ34" s="162"/>
      <c r="AK34" s="343"/>
      <c r="AL34" s="343"/>
      <c r="AM34" s="125"/>
      <c r="AN34" s="170"/>
      <c r="AO34" s="162"/>
      <c r="AP34" s="162"/>
      <c r="AQ34" s="170"/>
      <c r="AR34" s="162"/>
      <c r="AS34" s="162"/>
      <c r="AT34" s="170"/>
      <c r="AU34" s="162"/>
      <c r="AV34" s="162"/>
      <c r="AW34" s="125"/>
      <c r="AX34" s="170"/>
      <c r="AY34" s="162"/>
      <c r="AZ34" s="162"/>
      <c r="BA34" s="170"/>
      <c r="BB34" s="162"/>
      <c r="BC34" s="162"/>
      <c r="BD34" s="170"/>
      <c r="BE34" s="162"/>
      <c r="BF34" s="162"/>
      <c r="BG34" s="125"/>
      <c r="BH34" s="170"/>
      <c r="BI34" s="162"/>
      <c r="BJ34" s="162"/>
      <c r="BK34" s="170"/>
      <c r="BL34" s="162"/>
      <c r="BM34" s="162"/>
      <c r="BN34" s="170"/>
      <c r="BO34" s="162"/>
      <c r="BP34" s="162"/>
      <c r="BQ34" s="210"/>
      <c r="BR34" s="143"/>
      <c r="BS34" s="125"/>
    </row>
    <row r="35" spans="1:71" x14ac:dyDescent="0.2">
      <c r="A35" s="130">
        <v>23</v>
      </c>
      <c r="B35" s="125"/>
      <c r="C35" s="141"/>
      <c r="D35" s="133"/>
      <c r="E35" s="133"/>
      <c r="F35" s="210"/>
      <c r="G35" s="133"/>
      <c r="H35" s="130"/>
      <c r="I35" s="133"/>
      <c r="J35" s="133"/>
      <c r="K35" s="210"/>
      <c r="L35" s="133"/>
      <c r="M35" s="130"/>
      <c r="N35" s="133"/>
      <c r="O35" s="133"/>
      <c r="P35" s="210"/>
      <c r="Q35" s="133"/>
      <c r="R35" s="130"/>
      <c r="S35" s="133"/>
      <c r="T35" s="133"/>
      <c r="U35" s="210"/>
      <c r="V35" s="133"/>
      <c r="W35" s="125"/>
      <c r="X35" s="179">
        <f t="shared" si="3"/>
        <v>0</v>
      </c>
      <c r="Y35" s="125"/>
      <c r="Z35" s="170"/>
      <c r="AA35" s="133"/>
      <c r="AB35" s="133"/>
      <c r="AC35" s="133"/>
      <c r="AD35" s="133"/>
      <c r="AE35" s="179">
        <f t="shared" si="2"/>
        <v>0</v>
      </c>
      <c r="AF35" s="170"/>
      <c r="AG35" s="133"/>
      <c r="AH35" s="133"/>
      <c r="AI35" s="133"/>
      <c r="AJ35" s="133"/>
      <c r="AK35" s="343"/>
      <c r="AL35" s="343"/>
      <c r="AM35" s="125"/>
      <c r="AN35" s="170"/>
      <c r="AO35" s="133"/>
      <c r="AP35" s="133"/>
      <c r="AQ35" s="170"/>
      <c r="AR35" s="133"/>
      <c r="AS35" s="133"/>
      <c r="AT35" s="170"/>
      <c r="AU35" s="133"/>
      <c r="AV35" s="133"/>
      <c r="AW35" s="125"/>
      <c r="AX35" s="170"/>
      <c r="AY35" s="133"/>
      <c r="AZ35" s="133"/>
      <c r="BA35" s="170"/>
      <c r="BB35" s="133"/>
      <c r="BC35" s="133"/>
      <c r="BD35" s="170"/>
      <c r="BE35" s="133"/>
      <c r="BF35" s="133"/>
      <c r="BG35" s="125"/>
      <c r="BH35" s="170"/>
      <c r="BI35" s="133"/>
      <c r="BJ35" s="133"/>
      <c r="BK35" s="170"/>
      <c r="BL35" s="133"/>
      <c r="BM35" s="133"/>
      <c r="BN35" s="170"/>
      <c r="BO35" s="133"/>
      <c r="BP35" s="133"/>
      <c r="BQ35" s="210"/>
      <c r="BR35" s="133"/>
      <c r="BS35" s="125"/>
    </row>
    <row r="36" spans="1:71" x14ac:dyDescent="0.2">
      <c r="A36" s="130">
        <v>24</v>
      </c>
      <c r="B36" s="125"/>
      <c r="C36" s="141"/>
      <c r="D36" s="162"/>
      <c r="E36" s="162"/>
      <c r="F36" s="210"/>
      <c r="G36" s="143"/>
      <c r="H36" s="130"/>
      <c r="I36" s="162"/>
      <c r="J36" s="162"/>
      <c r="K36" s="210"/>
      <c r="L36" s="143"/>
      <c r="M36" s="130"/>
      <c r="N36" s="162"/>
      <c r="O36" s="162"/>
      <c r="P36" s="210"/>
      <c r="Q36" s="143"/>
      <c r="R36" s="130"/>
      <c r="S36" s="162"/>
      <c r="T36" s="162"/>
      <c r="U36" s="210"/>
      <c r="V36" s="143"/>
      <c r="W36" s="125"/>
      <c r="X36" s="179">
        <f t="shared" si="3"/>
        <v>0</v>
      </c>
      <c r="Y36" s="125"/>
      <c r="Z36" s="170"/>
      <c r="AA36" s="162"/>
      <c r="AB36" s="162"/>
      <c r="AC36" s="162"/>
      <c r="AD36" s="162"/>
      <c r="AE36" s="179">
        <f t="shared" si="2"/>
        <v>0</v>
      </c>
      <c r="AF36" s="170"/>
      <c r="AG36" s="162"/>
      <c r="AH36" s="162"/>
      <c r="AI36" s="162"/>
      <c r="AJ36" s="162"/>
      <c r="AK36" s="343"/>
      <c r="AL36" s="343"/>
      <c r="AM36" s="125"/>
      <c r="AN36" s="170"/>
      <c r="AO36" s="162"/>
      <c r="AP36" s="162"/>
      <c r="AQ36" s="170"/>
      <c r="AR36" s="162"/>
      <c r="AS36" s="162"/>
      <c r="AT36" s="170"/>
      <c r="AU36" s="162"/>
      <c r="AV36" s="162"/>
      <c r="AW36" s="125"/>
      <c r="AX36" s="170"/>
      <c r="AY36" s="162"/>
      <c r="AZ36" s="162"/>
      <c r="BA36" s="170"/>
      <c r="BB36" s="162"/>
      <c r="BC36" s="162"/>
      <c r="BD36" s="170"/>
      <c r="BE36" s="162"/>
      <c r="BF36" s="162"/>
      <c r="BG36" s="125"/>
      <c r="BH36" s="170"/>
      <c r="BI36" s="162"/>
      <c r="BJ36" s="162"/>
      <c r="BK36" s="170"/>
      <c r="BL36" s="162"/>
      <c r="BM36" s="162"/>
      <c r="BN36" s="170"/>
      <c r="BO36" s="162"/>
      <c r="BP36" s="162"/>
      <c r="BQ36" s="210"/>
      <c r="BR36" s="143"/>
      <c r="BS36" s="125"/>
    </row>
    <row r="37" spans="1:71" x14ac:dyDescent="0.2">
      <c r="A37" s="130">
        <v>25</v>
      </c>
      <c r="B37" s="125"/>
      <c r="C37" s="141"/>
      <c r="D37" s="133"/>
      <c r="E37" s="133"/>
      <c r="F37" s="210"/>
      <c r="G37" s="133"/>
      <c r="H37" s="130"/>
      <c r="I37" s="133"/>
      <c r="J37" s="133"/>
      <c r="K37" s="210"/>
      <c r="L37" s="133"/>
      <c r="M37" s="130"/>
      <c r="N37" s="133"/>
      <c r="O37" s="133"/>
      <c r="P37" s="210"/>
      <c r="Q37" s="133"/>
      <c r="R37" s="130"/>
      <c r="S37" s="133"/>
      <c r="T37" s="133"/>
      <c r="U37" s="210"/>
      <c r="V37" s="133"/>
      <c r="W37" s="125"/>
      <c r="X37" s="179">
        <f t="shared" si="3"/>
        <v>0</v>
      </c>
      <c r="Y37" s="125"/>
      <c r="Z37" s="170"/>
      <c r="AA37" s="133"/>
      <c r="AB37" s="133"/>
      <c r="AC37" s="133"/>
      <c r="AD37" s="133"/>
      <c r="AE37" s="179"/>
      <c r="AF37" s="170"/>
      <c r="AG37" s="133"/>
      <c r="AH37" s="133"/>
      <c r="AI37" s="133"/>
      <c r="AJ37" s="133"/>
      <c r="AK37" s="343"/>
      <c r="AL37" s="343"/>
      <c r="AM37" s="125"/>
      <c r="AN37" s="170"/>
      <c r="AO37" s="133"/>
      <c r="AP37" s="133"/>
      <c r="AQ37" s="170"/>
      <c r="AR37" s="133"/>
      <c r="AS37" s="133"/>
      <c r="AT37" s="170"/>
      <c r="AU37" s="133"/>
      <c r="AV37" s="133"/>
      <c r="AW37" s="125"/>
      <c r="AX37" s="170"/>
      <c r="AY37" s="133"/>
      <c r="AZ37" s="133"/>
      <c r="BA37" s="170"/>
      <c r="BB37" s="133"/>
      <c r="BC37" s="133"/>
      <c r="BD37" s="170"/>
      <c r="BE37" s="133"/>
      <c r="BF37" s="133"/>
      <c r="BG37" s="125"/>
      <c r="BH37" s="170"/>
      <c r="BI37" s="133"/>
      <c r="BJ37" s="133"/>
      <c r="BK37" s="170"/>
      <c r="BL37" s="133"/>
      <c r="BM37" s="133"/>
      <c r="BN37" s="170"/>
      <c r="BO37" s="133"/>
      <c r="BP37" s="133"/>
      <c r="BQ37" s="210"/>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403" t="s">
        <v>631</v>
      </c>
      <c r="BI38" s="403"/>
      <c r="BJ38" s="403"/>
      <c r="BK38" s="403"/>
      <c r="BL38" s="403"/>
      <c r="BM38" s="403"/>
      <c r="BN38" s="403"/>
      <c r="BO38" s="403"/>
      <c r="BP38" s="403"/>
      <c r="BQ38" s="403"/>
      <c r="BR38" s="403"/>
      <c r="BS38" s="125"/>
    </row>
    <row r="39" spans="1:71" x14ac:dyDescent="0.25">
      <c r="A39" s="125"/>
      <c r="B39" s="125"/>
      <c r="C39" s="104" t="s">
        <v>831</v>
      </c>
      <c r="D39" s="104"/>
      <c r="E39" s="104"/>
      <c r="F39" s="126" t="s">
        <v>816</v>
      </c>
      <c r="G39" s="104" t="s">
        <v>832</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812</v>
      </c>
      <c r="D41" s="104"/>
      <c r="E41" s="104"/>
      <c r="F41" s="126" t="s">
        <v>816</v>
      </c>
      <c r="G41" s="104" t="s">
        <v>817</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813</v>
      </c>
      <c r="D42" s="104"/>
      <c r="E42" s="104"/>
      <c r="F42" s="126" t="s">
        <v>816</v>
      </c>
      <c r="G42" s="104" t="s">
        <v>818</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814</v>
      </c>
      <c r="D43" s="104"/>
      <c r="E43" s="104"/>
      <c r="F43" s="126" t="s">
        <v>816</v>
      </c>
      <c r="G43" s="104" t="s">
        <v>819</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815</v>
      </c>
      <c r="D44" s="104"/>
      <c r="E44" s="104"/>
      <c r="F44" s="126" t="s">
        <v>816</v>
      </c>
      <c r="G44" s="104" t="s">
        <v>820</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0" t="s">
        <v>787</v>
      </c>
      <c r="AB48" s="125"/>
      <c r="AC48" s="180" t="s">
        <v>792</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0" t="s">
        <v>788</v>
      </c>
      <c r="AB50" s="125"/>
      <c r="AC50" s="180" t="s">
        <v>531</v>
      </c>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0" t="s">
        <v>789</v>
      </c>
      <c r="AB51" s="125"/>
      <c r="AC51" s="180" t="s">
        <v>793</v>
      </c>
      <c r="AD51" s="180" t="s">
        <v>794</v>
      </c>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0" t="s">
        <v>790</v>
      </c>
      <c r="AB52" s="125"/>
      <c r="AC52" s="180" t="s">
        <v>793</v>
      </c>
      <c r="AD52" s="180" t="s">
        <v>531</v>
      </c>
      <c r="AE52" s="180" t="s">
        <v>794</v>
      </c>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0" t="s">
        <v>791</v>
      </c>
      <c r="AB53" s="125"/>
      <c r="AC53" s="180" t="s">
        <v>793</v>
      </c>
      <c r="AD53" s="180" t="s">
        <v>531</v>
      </c>
      <c r="AE53" s="180" t="s">
        <v>531</v>
      </c>
      <c r="AF53" s="180" t="s">
        <v>794</v>
      </c>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row>
  </sheetData>
  <sheetProtection selectLockedCells="1"/>
  <mergeCells count="50">
    <mergeCell ref="BA11:BC11"/>
    <mergeCell ref="BD11:BF11"/>
    <mergeCell ref="D11:G11"/>
    <mergeCell ref="I11:L11"/>
    <mergeCell ref="N11:Q11"/>
    <mergeCell ref="S11:V11"/>
    <mergeCell ref="AF11:AJ11"/>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I6:L6"/>
    <mergeCell ref="N6:Q6"/>
    <mergeCell ref="S6:V6"/>
    <mergeCell ref="C5:V5"/>
    <mergeCell ref="D6:G6"/>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7</vt:i4>
      </vt:variant>
    </vt:vector>
  </HeadingPairs>
  <TitlesOfParts>
    <vt:vector size="28" baseType="lpstr">
      <vt:lpstr>IGAP</vt:lpstr>
      <vt:lpstr>Trachycarpus_fortunei_v2015a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FEMALE_FLOWER_Prod!Zone_d_impression</vt:lpstr>
      <vt:lpstr>MALE_FLOWER_Prod!Zone_d_impression</vt:lpstr>
      <vt:lpstr>MIXED_FLOWER_Prod!Zone_d_impression</vt:lpstr>
      <vt:lpstr>SPEAR!Zone_d_impression</vt:lpstr>
      <vt:lpstr>SPIKELET_Prod!Zone_d_impression</vt:lpstr>
      <vt:lpstr>Trachycarpus_fortunei_v2015a!Zone_d_impression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2016-05-03T14:26:49Z</dcterms:modified>
</cp:coreProperties>
</file>